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ismo do odbiorców_zmiana Taryfy\Taryfa na 2021\"/>
    </mc:Choice>
  </mc:AlternateContent>
  <xr:revisionPtr revIDLastSave="0" documentId="13_ncr:1_{7E3DCF96-3E01-4335-A376-D9992FF8FC6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alkulator opłat za ciepło" sheetId="1" r:id="rId1"/>
  </sheets>
  <externalReferences>
    <externalReference r:id="rId2"/>
  </externalReferences>
  <definedNames>
    <definedName name="Grupa_taryfowa" localSheetId="0">'kalkulator opłat za ciepło'!#REF!</definedName>
    <definedName name="Grupa_taryfowa">'[1]kalkulator opłat za ciepło'!#REF!</definedName>
    <definedName name="gt" localSheetId="0">'kalkulator opłat za ciepło'!$F$31:$J$31</definedName>
    <definedName name="gt">'[1]kalkulator opłat za ciepło'!$F$33:$J$33</definedName>
    <definedName name="gw" localSheetId="0">'kalkulator opłat za ciepło'!$F$31:$I$31</definedName>
    <definedName name="_xlnm.Print_Area" localSheetId="0">'kalkulator opłat za ciepło'!#REF!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1" l="1"/>
  <c r="F32" i="1"/>
  <c r="N40" i="1"/>
  <c r="M40" i="1"/>
  <c r="L40" i="1"/>
  <c r="K40" i="1"/>
  <c r="J40" i="1"/>
  <c r="I40" i="1"/>
  <c r="H40" i="1"/>
  <c r="G40" i="1"/>
  <c r="F40" i="1"/>
  <c r="N39" i="1"/>
  <c r="M39" i="1"/>
  <c r="L39" i="1"/>
  <c r="K39" i="1"/>
  <c r="J39" i="1"/>
  <c r="I39" i="1"/>
  <c r="H39" i="1"/>
  <c r="G39" i="1"/>
  <c r="F39" i="1"/>
  <c r="N33" i="1"/>
  <c r="M33" i="1"/>
  <c r="L33" i="1"/>
  <c r="K33" i="1"/>
  <c r="J33" i="1"/>
  <c r="I33" i="1"/>
  <c r="H33" i="1"/>
  <c r="G33" i="1"/>
  <c r="F33" i="1"/>
  <c r="N32" i="1"/>
  <c r="M32" i="1"/>
  <c r="L32" i="1"/>
  <c r="K32" i="1"/>
  <c r="I32" i="1"/>
  <c r="H32" i="1"/>
  <c r="G32" i="1"/>
  <c r="E9" i="1"/>
  <c r="E22" i="1" l="1"/>
  <c r="E20" i="1"/>
  <c r="E14" i="1"/>
  <c r="E21" i="1" l="1"/>
  <c r="E23" i="1"/>
  <c r="G20" i="1"/>
  <c r="H20" i="1" s="1"/>
  <c r="E16" i="1" l="1"/>
  <c r="E17" i="1" s="1"/>
  <c r="G22" i="1" l="1"/>
  <c r="H22" i="1" s="1"/>
  <c r="E15" i="1"/>
  <c r="G21" i="1" l="1"/>
  <c r="H21" i="1" s="1"/>
  <c r="G25" i="1" l="1"/>
  <c r="H2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marekkrol</author>
  </authors>
  <commentList>
    <comment ref="D8" authorId="0" shapeId="0" xr:uid="{00000000-0006-0000-0000-000001000000}">
      <text>
        <r>
          <rPr>
            <b/>
            <i/>
            <sz val="9"/>
            <color indexed="81"/>
            <rFont val="Tahoma"/>
            <family val="2"/>
            <charset val="238"/>
          </rPr>
          <t xml:space="preserve">Proszę wybrać z zamieszczonej w polu obok rozwijanej listy symbol grupy taryfowej obiektu. </t>
        </r>
        <r>
          <rPr>
            <i/>
            <sz val="9"/>
            <color indexed="81"/>
            <rFont val="Tahoma"/>
            <family val="2"/>
            <charset val="238"/>
          </rPr>
          <t xml:space="preserve">
Symbol ten znajduje się w umowie sprzedaży ciepła oraz na każdej fakturze za ciepło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D9" authorId="0" shapeId="0" xr:uid="{00000000-0006-0000-0000-000002000000}">
      <text>
        <r>
          <rPr>
            <b/>
            <i/>
            <sz val="9"/>
            <color indexed="81"/>
            <rFont val="Tahoma"/>
            <family val="2"/>
            <charset val="238"/>
          </rPr>
          <t>Proszę wpisać w polu obok wielkość zamówionej mocy cieplnej na cele c.o. (centralnego ogrzewania) lub na cele c.o. i c.w.u. (ciepłej wody użytkowej) dla obiektu.</t>
        </r>
        <r>
          <rPr>
            <i/>
            <sz val="9"/>
            <color indexed="81"/>
            <rFont val="Tahoma"/>
            <family val="2"/>
            <charset val="238"/>
          </rPr>
          <t xml:space="preserve">
Wielkość ta znajduje się w umowie sprzedaży ciepła oraz na każdej fakturze za ciepło</t>
        </r>
      </text>
    </comment>
    <comment ref="D10" authorId="0" shapeId="0" xr:uid="{00000000-0006-0000-0000-000003000000}">
      <text>
        <r>
          <rPr>
            <b/>
            <i/>
            <sz val="9"/>
            <color indexed="81"/>
            <rFont val="Tahoma"/>
            <family val="2"/>
            <charset val="238"/>
          </rPr>
          <t xml:space="preserve">Proszę wpisać w polu obok zsumowane zużycie ciepła na cele c.o. lub c.o.+ c.w.u. z okresu 12 miesięcy (01.05.2020 - 30.04.2021)
</t>
        </r>
        <r>
          <rPr>
            <i/>
            <sz val="9"/>
            <color indexed="81"/>
            <rFont val="Tahoma"/>
            <family val="2"/>
            <charset val="238"/>
          </rPr>
          <t>Informacje dotyczące zużycia ciepła znajdują się na miesięcznych fakturach za ciepło wystawionych w ww okresie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<sst xmlns="http://schemas.openxmlformats.org/spreadsheetml/2006/main" count="65" uniqueCount="40">
  <si>
    <t>KALKULATOR ROCZNYCH OPŁAT ZA CIEPŁO</t>
  </si>
  <si>
    <t>UWAGA! Proszę wypełnić danymi tylko żółte pola</t>
  </si>
  <si>
    <t>DANE DOTYCZĄCE OBIEKTU ODBIORCY</t>
  </si>
  <si>
    <t>Grupa taryfowa obiektu</t>
  </si>
  <si>
    <t>A1</t>
  </si>
  <si>
    <t xml:space="preserve">Moc na cele c.o.  lub c.o. + c.w.u. </t>
  </si>
  <si>
    <t>MW</t>
  </si>
  <si>
    <t>Roczne zużycie ciepła
na cele c.o., c.w.u. lub c.o. + c.w.u.</t>
  </si>
  <si>
    <t>GJ</t>
  </si>
  <si>
    <t>zł/rok</t>
  </si>
  <si>
    <t>zł/m-c</t>
  </si>
  <si>
    <t>Opłata za ciepło i przesył ciepła - opłaty zmienne</t>
  </si>
  <si>
    <t>zł/GJ</t>
  </si>
  <si>
    <t>Opłaty roczne razem</t>
  </si>
  <si>
    <t>zł</t>
  </si>
  <si>
    <t>Wzrost lub spadek w zł</t>
  </si>
  <si>
    <t>Wzrost lub spadek w %</t>
  </si>
  <si>
    <t>%</t>
  </si>
  <si>
    <t>Różnica w całkowitych opłatach za ciepło</t>
  </si>
  <si>
    <t>Grupa taryfowa</t>
  </si>
  <si>
    <t>j.m</t>
  </si>
  <si>
    <t>A2</t>
  </si>
  <si>
    <t>A3</t>
  </si>
  <si>
    <t>B1</t>
  </si>
  <si>
    <t>B2</t>
  </si>
  <si>
    <t>B3</t>
  </si>
  <si>
    <t>C1</t>
  </si>
  <si>
    <t>C2</t>
  </si>
  <si>
    <t>C3</t>
  </si>
  <si>
    <t>D</t>
  </si>
  <si>
    <t>ciepło + przesył ciepła</t>
  </si>
  <si>
    <t>moc + przesył mocy</t>
  </si>
  <si>
    <t>zł/MW/rok</t>
  </si>
  <si>
    <t>zł/MW</t>
  </si>
  <si>
    <t>Opłata za zamówioną moc
i przesył mocy na cele c.o. lub c.o. + c.w.u. - opłaty stałe</t>
  </si>
  <si>
    <t>Ceny i stawki opłat obowiązujące w okresie 01.05.2021 - 30.04.2022</t>
  </si>
  <si>
    <r>
      <rPr>
        <b/>
        <i/>
        <sz val="11"/>
        <rFont val="Times New Roman"/>
        <family val="1"/>
        <charset val="238"/>
      </rPr>
      <t>UWAGA!</t>
    </r>
    <r>
      <rPr>
        <i/>
        <sz val="11"/>
        <rFont val="Times New Roman"/>
        <family val="1"/>
        <charset val="238"/>
      </rPr>
      <t xml:space="preserve">
Wszystkie ceny uwidocznione w powyższych wyliczeniach są cenami netto.
Powyższe porównanie nie obejmuje opłat z tytułu abonamentu.
Aby wyliczenia były miarodajne, w kalkulatorze należy podać cztery informacje:
       a. oznaczenie grupy taryfowej obiektu którego dotyczą wyliczenia,
       b. wielkość zamówionej mocy na cele c.o.
       c. wielkość zamówionej mocy na cele c.w.u.
       d. sumaryczne roczne zużycie ciepła
Informacje a-c znajdziecie Państwo na każdej fakturze za ciepło, natomiast dla uzyskania danych o których mowa w pkt. d, należy zsumować ilość zużytego ciepła [GJ] z faktur za ciepło z okresu 1 roku.</t>
    </r>
  </si>
  <si>
    <t>Ceny i stawki opłat obowiązujące w okresie 01.05.2021 - 30.11.2021</t>
  </si>
  <si>
    <t>Opłaty wg taryfy obowiązującej do 30.11.2021 r.</t>
  </si>
  <si>
    <t>Opłaty wg taryfy obowiązującej od 01.12.2021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</si>
</sst>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_ ;[Red]\-#,##0.00\ "/>
  </numFmts>
  <fonts count="28" x14ac:knownFonts="1">
    <font>
      <sz val="10"/>
      <name val="Times New Roman CE"/>
      <charset val="238"/>
    </font>
    <font>
      <sz val="10"/>
      <name val="Times New Roman CE"/>
      <charset val="238"/>
    </font>
    <font>
      <sz val="10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Times New Roman CE"/>
      <family val="1"/>
      <charset val="238"/>
    </font>
    <font>
      <b/>
      <sz val="16"/>
      <name val="Times New Roman"/>
      <family val="1"/>
      <charset val="238"/>
    </font>
    <font>
      <b/>
      <u/>
      <sz val="14"/>
      <color rgb="FFFF0000"/>
      <name val="Times New Roman"/>
      <family val="1"/>
      <charset val="238"/>
    </font>
    <font>
      <b/>
      <i/>
      <u/>
      <sz val="11"/>
      <color rgb="FF002060"/>
      <name val="Times New Roman"/>
      <family val="1"/>
      <charset val="238"/>
    </font>
    <font>
      <b/>
      <i/>
      <u/>
      <sz val="11"/>
      <color rgb="FF002060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b/>
      <i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u/>
      <sz val="12"/>
      <color rgb="FF002060"/>
      <name val="Times New Roman"/>
      <family val="1"/>
      <charset val="238"/>
    </font>
    <font>
      <sz val="12"/>
      <name val="Times New Roman"/>
      <family val="1"/>
      <charset val="238"/>
    </font>
    <font>
      <b/>
      <i/>
      <sz val="12"/>
      <color theme="3" tint="-0.499984740745262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4"/>
      <name val="Times New Roman"/>
      <family val="1"/>
      <charset val="238"/>
    </font>
    <font>
      <b/>
      <sz val="14"/>
      <color theme="1" tint="0.14999847407452621"/>
      <name val="Times New Roman"/>
      <family val="1"/>
      <charset val="238"/>
    </font>
    <font>
      <b/>
      <i/>
      <sz val="10"/>
      <name val="Times New Roman CE"/>
      <charset val="238"/>
    </font>
    <font>
      <b/>
      <i/>
      <sz val="10"/>
      <name val="Times New Roman CE"/>
      <family val="1"/>
      <charset val="238"/>
    </font>
    <font>
      <b/>
      <sz val="10"/>
      <name val="Times New Roman CE"/>
      <charset val="238"/>
    </font>
    <font>
      <sz val="10"/>
      <color theme="1"/>
      <name val="Times New Roman CE"/>
      <family val="1"/>
      <charset val="238"/>
    </font>
    <font>
      <b/>
      <sz val="10"/>
      <color theme="1"/>
      <name val="Times New Roman CE"/>
      <family val="1"/>
      <charset val="238"/>
    </font>
    <font>
      <b/>
      <i/>
      <sz val="9"/>
      <color indexed="81"/>
      <name val="Tahoma"/>
      <family val="2"/>
      <charset val="238"/>
    </font>
    <font>
      <i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0" xfId="0" applyFont="1"/>
    <xf numFmtId="0" fontId="0" fillId="0" borderId="0" xfId="0" applyAlignment="1"/>
    <xf numFmtId="0" fontId="0" fillId="0" borderId="0" xfId="0" applyBorder="1"/>
    <xf numFmtId="0" fontId="4" fillId="0" borderId="0" xfId="0" applyFont="1" applyBorder="1"/>
    <xf numFmtId="0" fontId="8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4" fontId="13" fillId="0" borderId="4" xfId="0" applyNumberFormat="1" applyFont="1" applyBorder="1" applyAlignment="1">
      <alignment horizontal="center" vertical="center"/>
    </xf>
    <xf numFmtId="164" fontId="15" fillId="0" borderId="7" xfId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4" fontId="15" fillId="0" borderId="4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164" fontId="15" fillId="0" borderId="0" xfId="1" applyFont="1" applyBorder="1" applyAlignment="1">
      <alignment horizontal="center" vertical="center"/>
    </xf>
    <xf numFmtId="4" fontId="11" fillId="0" borderId="0" xfId="0" applyNumberFormat="1" applyFont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1" fillId="0" borderId="0" xfId="0" applyFont="1"/>
    <xf numFmtId="0" fontId="10" fillId="4" borderId="4" xfId="0" applyFont="1" applyFill="1" applyBorder="1" applyAlignment="1">
      <alignment horizontal="center" vertical="center"/>
    </xf>
    <xf numFmtId="165" fontId="11" fillId="6" borderId="4" xfId="0" applyNumberFormat="1" applyFont="1" applyFill="1" applyBorder="1" applyAlignment="1">
      <alignment horizontal="center" vertical="center"/>
    </xf>
    <xf numFmtId="165" fontId="10" fillId="6" borderId="4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9" fillId="8" borderId="4" xfId="0" applyFont="1" applyFill="1" applyBorder="1" applyAlignment="1">
      <alignment horizontal="center" vertical="center"/>
    </xf>
    <xf numFmtId="0" fontId="18" fillId="8" borderId="4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/>
    </xf>
    <xf numFmtId="2" fontId="20" fillId="0" borderId="4" xfId="0" applyNumberFormat="1" applyFont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4" fontId="20" fillId="0" borderId="4" xfId="2" applyNumberFormat="1" applyFont="1" applyBorder="1" applyAlignment="1">
      <alignment horizontal="center" vertical="center"/>
    </xf>
    <xf numFmtId="4" fontId="3" fillId="0" borderId="4" xfId="2" applyNumberFormat="1" applyFont="1" applyBorder="1" applyAlignment="1">
      <alignment horizontal="center" vertical="center"/>
    </xf>
    <xf numFmtId="4" fontId="20" fillId="0" borderId="4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21" fillId="0" borderId="0" xfId="0" applyFont="1"/>
    <xf numFmtId="0" fontId="22" fillId="0" borderId="0" xfId="0" applyFont="1"/>
    <xf numFmtId="0" fontId="21" fillId="0" borderId="0" xfId="0" applyFont="1" applyAlignment="1"/>
    <xf numFmtId="0" fontId="21" fillId="0" borderId="0" xfId="0" applyFont="1" applyBorder="1"/>
    <xf numFmtId="9" fontId="0" fillId="0" borderId="0" xfId="3" applyFont="1"/>
    <xf numFmtId="9" fontId="2" fillId="0" borderId="0" xfId="3" applyFont="1"/>
    <xf numFmtId="10" fontId="0" fillId="0" borderId="0" xfId="0" applyNumberFormat="1"/>
    <xf numFmtId="10" fontId="2" fillId="0" borderId="0" xfId="3" applyNumberFormat="1" applyFont="1" applyAlignment="1">
      <alignment horizontal="center"/>
    </xf>
    <xf numFmtId="10" fontId="0" fillId="0" borderId="0" xfId="3" applyNumberFormat="1" applyFont="1"/>
    <xf numFmtId="10" fontId="3" fillId="0" borderId="0" xfId="3" applyNumberFormat="1" applyFont="1"/>
    <xf numFmtId="10" fontId="2" fillId="0" borderId="0" xfId="3" applyNumberFormat="1" applyFont="1"/>
    <xf numFmtId="0" fontId="10" fillId="9" borderId="4" xfId="0" applyFont="1" applyFill="1" applyBorder="1" applyAlignment="1">
      <alignment horizontal="right" vertical="center"/>
    </xf>
    <xf numFmtId="4" fontId="10" fillId="9" borderId="4" xfId="0" applyNumberFormat="1" applyFont="1" applyFill="1" applyBorder="1" applyAlignment="1">
      <alignment horizontal="right" vertical="center"/>
    </xf>
    <xf numFmtId="4" fontId="10" fillId="9" borderId="4" xfId="0" applyNumberFormat="1" applyFont="1" applyFill="1" applyBorder="1" applyAlignment="1">
      <alignment horizontal="center" vertical="center"/>
    </xf>
    <xf numFmtId="4" fontId="17" fillId="9" borderId="4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4" fillId="5" borderId="4" xfId="0" applyFont="1" applyFill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6" fillId="7" borderId="9" xfId="0" applyFont="1" applyFill="1" applyBorder="1" applyAlignment="1">
      <alignment horizontal="right" vertical="center"/>
    </xf>
    <xf numFmtId="0" fontId="16" fillId="7" borderId="10" xfId="0" applyFont="1" applyFill="1" applyBorder="1" applyAlignment="1">
      <alignment horizontal="right" vertical="center"/>
    </xf>
    <xf numFmtId="0" fontId="16" fillId="7" borderId="11" xfId="0" applyFont="1" applyFill="1" applyBorder="1" applyAlignment="1">
      <alignment horizontal="right"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4" fillId="4" borderId="4" xfId="0" applyFont="1" applyFill="1" applyBorder="1" applyAlignment="1">
      <alignment horizontal="center" vertical="center" wrapText="1"/>
    </xf>
  </cellXfs>
  <cellStyles count="4">
    <cellStyle name="Dziesiętny" xfId="1" builtinId="3"/>
    <cellStyle name="Normalny" xfId="0" builtinId="0"/>
    <cellStyle name="Normalny_Zużycie z mocy" xfId="2" xr:uid="{00000000-0005-0000-0000-000002000000}"/>
    <cellStyle name="Procentowy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112060</xdr:colOff>
      <xdr:row>0</xdr:row>
      <xdr:rowOff>70037</xdr:rowOff>
    </xdr:from>
    <xdr:to>
      <xdr:col>8</xdr:col>
      <xdr:colOff>308163</xdr:colOff>
      <xdr:row>27</xdr:row>
      <xdr:rowOff>152400</xdr:rowOff>
    </xdr:to>
    <xdr:sp macro="" textlink="">
      <xdr:nvSpPr>
        <xdr:cNvPr id="2" name="Prostokąt zaokrąglony 1">
          <a:extLst>
            <a:ext uri="{FF2B5EF4-FFF2-40B4-BE49-F238E27FC236}">
              <a16:creationId xmlns:a16="http://schemas.microsoft.com/office/drawing/2014/main" id="{07A68F18-6FD5-437F-8CBD-93407E84EBF1}"/>
            </a:ext>
          </a:extLst>
        </xdr:cNvPr>
        <xdr:cNvSpPr/>
      </xdr:nvSpPr>
      <xdr:spPr>
        <a:xfrm>
          <a:off x="645460" y="70037"/>
          <a:ext cx="9454403" cy="7638863"/>
        </a:xfrm>
        <a:prstGeom prst="roundRect">
          <a:avLst>
            <a:gd name="adj" fmla="val 7538"/>
          </a:avLst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Kasia\AppData\Local\Packages\Microsoft.MicrosoftEdge_8wekyb3d8bbwe\TempState\Downloads\ko18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lkulator opłat za ciepło"/>
      <sheetName val="kalkulator opłat za ciepło (2)"/>
      <sheetName val="Arkusz1"/>
    </sheetNames>
    <sheetDataSet>
      <sheetData sheetId="0">
        <row r="33">
          <cell r="F33" t="str">
            <v>G-w</v>
          </cell>
          <cell r="G33" t="str">
            <v>G-z</v>
          </cell>
          <cell r="H33" t="str">
            <v>I-w</v>
          </cell>
          <cell r="I33" t="str">
            <v>O-n</v>
          </cell>
          <cell r="J33" t="str">
            <v>O-p</v>
          </cell>
        </row>
      </sheetData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C1:CI697"/>
  <sheetViews>
    <sheetView showGridLines="0" tabSelected="1" topLeftCell="A17" zoomScale="75" zoomScaleNormal="75" workbookViewId="0">
      <selection activeCell="N41" sqref="N41"/>
    </sheetView>
  </sheetViews>
  <sheetFormatPr defaultRowHeight="15.75" x14ac:dyDescent="0.25"/>
  <cols>
    <col min="3" max="3" width="7.6640625" customWidth="1"/>
    <col min="4" max="4" width="55.1640625" customWidth="1"/>
    <col min="5" max="5" width="18.83203125" customWidth="1"/>
    <col min="6" max="6" width="11.83203125" style="1" bestFit="1" customWidth="1"/>
    <col min="7" max="7" width="30.1640625" customWidth="1"/>
    <col min="8" max="8" width="28.83203125" style="2" customWidth="1"/>
    <col min="9" max="9" width="11.6640625" bestFit="1" customWidth="1"/>
    <col min="10" max="10" width="12.6640625" style="3" customWidth="1"/>
    <col min="11" max="11" width="11.5" customWidth="1"/>
    <col min="12" max="12" width="11.5" style="3" bestFit="1" customWidth="1"/>
    <col min="13" max="13" width="11.5" customWidth="1"/>
    <col min="14" max="14" width="11.33203125" style="3" customWidth="1"/>
    <col min="15" max="15" width="14.33203125" customWidth="1"/>
    <col min="16" max="16" width="15.5" customWidth="1"/>
    <col min="17" max="17" width="8.6640625" customWidth="1"/>
    <col min="18" max="18" width="8.1640625" customWidth="1"/>
    <col min="19" max="19" width="8.5" customWidth="1"/>
    <col min="21" max="21" width="7.6640625" style="4" customWidth="1"/>
    <col min="22" max="22" width="12.83203125" style="5" customWidth="1"/>
    <col min="23" max="25" width="10.83203125" style="5" customWidth="1"/>
    <col min="26" max="27" width="9.33203125" style="5" customWidth="1"/>
    <col min="28" max="32" width="10.83203125" style="5" customWidth="1"/>
    <col min="33" max="34" width="9.33203125" style="5" customWidth="1"/>
    <col min="35" max="35" width="5.83203125" style="5" customWidth="1"/>
    <col min="36" max="36" width="10.83203125" style="5" customWidth="1"/>
    <col min="37" max="37" width="11.1640625" style="5" customWidth="1"/>
    <col min="38" max="40" width="12.83203125" style="5" customWidth="1"/>
    <col min="41" max="41" width="14.83203125" style="5" customWidth="1"/>
    <col min="42" max="42" width="8.83203125" style="5" customWidth="1"/>
    <col min="43" max="43" width="10.83203125" style="5" customWidth="1"/>
    <col min="44" max="44" width="10.83203125" style="6" customWidth="1"/>
    <col min="45" max="50" width="10.83203125" style="5" customWidth="1"/>
    <col min="51" max="52" width="12.83203125" style="5" customWidth="1"/>
    <col min="53" max="54" width="10.83203125" style="5" customWidth="1"/>
    <col min="55" max="86" width="9.33203125" style="5" customWidth="1"/>
  </cols>
  <sheetData>
    <row r="1" spans="3:8" ht="16.5" thickBot="1" x14ac:dyDescent="0.3"/>
    <row r="2" spans="3:8" ht="21" thickBot="1" x14ac:dyDescent="0.35">
      <c r="C2" s="69" t="s">
        <v>0</v>
      </c>
      <c r="D2" s="70"/>
      <c r="E2" s="70"/>
      <c r="F2" s="70"/>
      <c r="G2" s="70"/>
      <c r="H2" s="71"/>
    </row>
    <row r="4" spans="3:8" ht="18.75" x14ac:dyDescent="0.3">
      <c r="C4" s="72" t="s">
        <v>1</v>
      </c>
      <c r="D4" s="72"/>
      <c r="E4" s="72"/>
      <c r="F4" s="72"/>
      <c r="G4" s="72"/>
      <c r="H4" s="72"/>
    </row>
    <row r="6" spans="3:8" x14ac:dyDescent="0.25">
      <c r="C6" s="73" t="s">
        <v>2</v>
      </c>
      <c r="D6" s="73"/>
      <c r="E6" s="73"/>
      <c r="F6" s="73"/>
    </row>
    <row r="7" spans="3:8" x14ac:dyDescent="0.25">
      <c r="C7" s="7"/>
      <c r="D7" s="7"/>
      <c r="E7" s="7"/>
      <c r="F7" s="7"/>
    </row>
    <row r="8" spans="3:8" ht="19.5" customHeight="1" x14ac:dyDescent="0.25">
      <c r="C8" s="8">
        <v>1</v>
      </c>
      <c r="D8" s="9" t="s">
        <v>3</v>
      </c>
      <c r="E8" s="10" t="s">
        <v>21</v>
      </c>
      <c r="F8" s="11"/>
    </row>
    <row r="9" spans="3:8" ht="20.25" customHeight="1" thickBot="1" x14ac:dyDescent="0.3">
      <c r="C9" s="8">
        <v>2</v>
      </c>
      <c r="D9" s="9" t="s">
        <v>5</v>
      </c>
      <c r="E9" s="12">
        <f>0.00482</f>
        <v>4.8199999999999996E-3</v>
      </c>
      <c r="F9" s="13" t="s">
        <v>6</v>
      </c>
    </row>
    <row r="10" spans="3:8" ht="38.25" customHeight="1" thickBot="1" x14ac:dyDescent="0.3">
      <c r="C10" s="8">
        <v>3</v>
      </c>
      <c r="D10" s="14" t="s">
        <v>7</v>
      </c>
      <c r="E10" s="15">
        <v>43.87</v>
      </c>
      <c r="F10" s="13" t="s">
        <v>8</v>
      </c>
    </row>
    <row r="13" spans="3:8" ht="21" customHeight="1" x14ac:dyDescent="0.25">
      <c r="C13" s="74" t="s">
        <v>38</v>
      </c>
      <c r="D13" s="74"/>
      <c r="E13" s="74"/>
      <c r="F13" s="74"/>
      <c r="G13" s="16"/>
      <c r="H13" s="17"/>
    </row>
    <row r="14" spans="3:8" ht="31.5" customHeight="1" x14ac:dyDescent="0.25">
      <c r="C14" s="60">
        <v>1</v>
      </c>
      <c r="D14" s="62" t="s">
        <v>34</v>
      </c>
      <c r="E14" s="18">
        <f>(HLOOKUP(E8,F31:O33,3))*E9</f>
        <v>449.08995579999998</v>
      </c>
      <c r="F14" s="13" t="s">
        <v>9</v>
      </c>
      <c r="G14" s="19"/>
      <c r="H14" s="20"/>
    </row>
    <row r="15" spans="3:8" ht="23.25" customHeight="1" x14ac:dyDescent="0.25">
      <c r="C15" s="61"/>
      <c r="D15" s="63"/>
      <c r="E15" s="21">
        <f>+E14/12</f>
        <v>37.424162983333332</v>
      </c>
      <c r="F15" s="22" t="s">
        <v>10</v>
      </c>
      <c r="G15" s="23"/>
      <c r="H15" s="20"/>
    </row>
    <row r="16" spans="3:8" ht="21.75" customHeight="1" x14ac:dyDescent="0.25">
      <c r="C16" s="9">
        <v>2</v>
      </c>
      <c r="D16" s="9" t="s">
        <v>11</v>
      </c>
      <c r="E16" s="18">
        <f>(HLOOKUP(E8,F31:O33,2))*E10</f>
        <v>1929.4025999999997</v>
      </c>
      <c r="F16" s="13" t="s">
        <v>12</v>
      </c>
      <c r="G16" s="16"/>
      <c r="H16" s="17"/>
    </row>
    <row r="17" spans="3:87" ht="22.5" customHeight="1" x14ac:dyDescent="0.25">
      <c r="C17" s="16"/>
      <c r="D17" s="54" t="s">
        <v>13</v>
      </c>
      <c r="E17" s="55">
        <f>+E14+E16</f>
        <v>2378.4925557999995</v>
      </c>
      <c r="F17" s="56" t="s">
        <v>14</v>
      </c>
      <c r="G17" s="16"/>
      <c r="H17" s="24"/>
    </row>
    <row r="18" spans="3:87" x14ac:dyDescent="0.25">
      <c r="C18" s="25"/>
      <c r="D18" s="25"/>
      <c r="E18" s="25"/>
      <c r="F18" s="26"/>
      <c r="G18" s="25"/>
      <c r="H18" s="27"/>
    </row>
    <row r="19" spans="3:87" ht="24" customHeight="1" x14ac:dyDescent="0.25">
      <c r="C19" s="59" t="s">
        <v>39</v>
      </c>
      <c r="D19" s="59"/>
      <c r="E19" s="59"/>
      <c r="F19" s="59"/>
      <c r="G19" s="28" t="s">
        <v>15</v>
      </c>
      <c r="H19" s="28" t="s">
        <v>16</v>
      </c>
    </row>
    <row r="20" spans="3:87" ht="33" customHeight="1" x14ac:dyDescent="0.25">
      <c r="C20" s="60">
        <v>1</v>
      </c>
      <c r="D20" s="62" t="s">
        <v>34</v>
      </c>
      <c r="E20" s="18">
        <f>(HLOOKUP(E8,F38:O40,3))*E9</f>
        <v>549.8320046</v>
      </c>
      <c r="F20" s="13" t="s">
        <v>9</v>
      </c>
      <c r="G20" s="29">
        <f>E20-E14</f>
        <v>100.74204880000002</v>
      </c>
      <c r="H20" s="29">
        <f>(G20*100)/E14</f>
        <v>22.432487633917376</v>
      </c>
    </row>
    <row r="21" spans="3:87" ht="33" customHeight="1" x14ac:dyDescent="0.25">
      <c r="C21" s="61"/>
      <c r="D21" s="63"/>
      <c r="E21" s="21">
        <f>+E20/12</f>
        <v>45.819333716666669</v>
      </c>
      <c r="F21" s="22" t="s">
        <v>10</v>
      </c>
      <c r="G21" s="30">
        <f>+E21-E15</f>
        <v>8.3951707333333374</v>
      </c>
      <c r="H21" s="30">
        <f>(G21*100)/E15</f>
        <v>22.432487633917386</v>
      </c>
      <c r="K21" s="47"/>
      <c r="L21" s="48"/>
      <c r="M21" s="47"/>
    </row>
    <row r="22" spans="3:87" ht="27.75" customHeight="1" x14ac:dyDescent="0.25">
      <c r="C22" s="9">
        <v>2</v>
      </c>
      <c r="D22" s="9" t="s">
        <v>11</v>
      </c>
      <c r="E22" s="18">
        <f>(HLOOKUP(E8,F38:O40,2))*E10</f>
        <v>2360.2060000000001</v>
      </c>
      <c r="F22" s="13" t="s">
        <v>12</v>
      </c>
      <c r="G22" s="29">
        <f>E22-E16</f>
        <v>430.80340000000047</v>
      </c>
      <c r="H22" s="29">
        <f>(G22*100)/E16</f>
        <v>22.328331059572562</v>
      </c>
    </row>
    <row r="23" spans="3:87" ht="21" customHeight="1" x14ac:dyDescent="0.25">
      <c r="C23" s="31"/>
      <c r="D23" s="54" t="s">
        <v>13</v>
      </c>
      <c r="E23" s="55">
        <f>+E20+E22</f>
        <v>2910.0380046</v>
      </c>
      <c r="F23" s="56" t="s">
        <v>14</v>
      </c>
      <c r="G23" s="16"/>
      <c r="H23" s="16"/>
    </row>
    <row r="24" spans="3:87" x14ac:dyDescent="0.25">
      <c r="C24" s="16"/>
      <c r="D24" s="16"/>
      <c r="E24" s="16"/>
      <c r="F24" s="32"/>
      <c r="G24" s="28" t="s">
        <v>14</v>
      </c>
      <c r="H24" s="28" t="s">
        <v>17</v>
      </c>
    </row>
    <row r="25" spans="3:87" ht="27" customHeight="1" x14ac:dyDescent="0.25">
      <c r="C25" s="64" t="s">
        <v>18</v>
      </c>
      <c r="D25" s="65"/>
      <c r="E25" s="65"/>
      <c r="F25" s="66"/>
      <c r="G25" s="57">
        <f>SUM(G20:G22)</f>
        <v>539.9406195333338</v>
      </c>
      <c r="H25" s="57">
        <f>(G25*100)/E17</f>
        <v>22.70095898415483</v>
      </c>
    </row>
    <row r="27" spans="3:87" ht="174" customHeight="1" x14ac:dyDescent="0.25">
      <c r="C27" s="67" t="s">
        <v>36</v>
      </c>
      <c r="D27" s="68"/>
      <c r="E27" s="68"/>
      <c r="F27" s="68"/>
      <c r="G27" s="68"/>
      <c r="H27" s="68"/>
    </row>
    <row r="29" spans="3:87" x14ac:dyDescent="0.25">
      <c r="D29" s="58" t="s">
        <v>37</v>
      </c>
      <c r="E29" s="58"/>
      <c r="F29" s="58"/>
      <c r="G29" s="58"/>
      <c r="H29" s="58"/>
      <c r="I29" s="58"/>
      <c r="J29" s="58"/>
    </row>
    <row r="31" spans="3:87" s="5" customFormat="1" x14ac:dyDescent="0.25">
      <c r="C31"/>
      <c r="D31" s="33" t="s">
        <v>19</v>
      </c>
      <c r="E31" s="33" t="s">
        <v>20</v>
      </c>
      <c r="F31" s="34" t="s">
        <v>4</v>
      </c>
      <c r="G31" s="33" t="s">
        <v>21</v>
      </c>
      <c r="H31" s="34" t="s">
        <v>22</v>
      </c>
      <c r="I31" s="34" t="s">
        <v>23</v>
      </c>
      <c r="J31" s="34" t="s">
        <v>24</v>
      </c>
      <c r="K31" s="34" t="s">
        <v>25</v>
      </c>
      <c r="L31" s="34" t="s">
        <v>26</v>
      </c>
      <c r="M31" s="34" t="s">
        <v>27</v>
      </c>
      <c r="N31" s="34" t="s">
        <v>28</v>
      </c>
      <c r="O31" s="34" t="s">
        <v>29</v>
      </c>
      <c r="P31"/>
      <c r="Q31"/>
      <c r="R31"/>
      <c r="S31"/>
      <c r="T31"/>
      <c r="U31" s="4"/>
      <c r="AR31" s="6"/>
      <c r="CI31"/>
    </row>
    <row r="32" spans="3:87" s="5" customFormat="1" x14ac:dyDescent="0.25">
      <c r="C32"/>
      <c r="D32" s="35" t="s">
        <v>30</v>
      </c>
      <c r="E32" s="36" t="s">
        <v>12</v>
      </c>
      <c r="F32" s="37">
        <f>34.41+18.81</f>
        <v>53.22</v>
      </c>
      <c r="G32" s="37">
        <f>34.41+9.57</f>
        <v>43.98</v>
      </c>
      <c r="H32" s="37">
        <f>34.41+18.02</f>
        <v>52.429999999999993</v>
      </c>
      <c r="I32" s="37">
        <f>34.38+18.16</f>
        <v>52.540000000000006</v>
      </c>
      <c r="J32" s="37">
        <f>34.38+9.59</f>
        <v>43.97</v>
      </c>
      <c r="K32" s="37">
        <f>34.38+15.94</f>
        <v>50.32</v>
      </c>
      <c r="L32" s="37">
        <f>34.39+18.21</f>
        <v>52.6</v>
      </c>
      <c r="M32" s="37">
        <f>34.39+11.55</f>
        <v>45.94</v>
      </c>
      <c r="N32" s="37">
        <f>34.39+17.19</f>
        <v>51.58</v>
      </c>
      <c r="O32" s="37">
        <v>62.31</v>
      </c>
      <c r="P32"/>
      <c r="Q32"/>
      <c r="R32"/>
      <c r="S32"/>
      <c r="T32"/>
      <c r="U32" s="4"/>
      <c r="AR32" s="6"/>
      <c r="CI32"/>
    </row>
    <row r="33" spans="3:87" s="5" customFormat="1" x14ac:dyDescent="0.25">
      <c r="C33"/>
      <c r="D33" s="38" t="s">
        <v>31</v>
      </c>
      <c r="E33" s="36" t="s">
        <v>32</v>
      </c>
      <c r="F33" s="39">
        <f>71303.66+37373.67</f>
        <v>108677.33</v>
      </c>
      <c r="G33" s="40">
        <f>71303.66+21868.53</f>
        <v>93172.19</v>
      </c>
      <c r="H33" s="41">
        <f>71303.66+27234.69</f>
        <v>98538.35</v>
      </c>
      <c r="I33" s="41">
        <f>68117.72+34809.01</f>
        <v>102926.73000000001</v>
      </c>
      <c r="J33" s="41">
        <f>68117.72+18544.38</f>
        <v>86662.1</v>
      </c>
      <c r="K33" s="41">
        <f>68117.72+23638.86</f>
        <v>91756.58</v>
      </c>
      <c r="L33" s="41">
        <f>69432.18+40754.54</f>
        <v>110186.72</v>
      </c>
      <c r="M33" s="41">
        <f>69432.18+17202.29</f>
        <v>86634.47</v>
      </c>
      <c r="N33" s="41">
        <f>69432.18+21390.59</f>
        <v>90822.76999999999</v>
      </c>
      <c r="O33" s="41">
        <v>97306.97</v>
      </c>
      <c r="P33"/>
      <c r="Q33"/>
      <c r="R33"/>
      <c r="S33"/>
      <c r="T33"/>
      <c r="U33" s="4"/>
      <c r="AR33" s="6"/>
      <c r="CI33"/>
    </row>
    <row r="34" spans="3:87" s="5" customFormat="1" x14ac:dyDescent="0.25">
      <c r="C34"/>
      <c r="D34"/>
      <c r="E34"/>
      <c r="F34" s="50"/>
      <c r="G34" s="51"/>
      <c r="H34" s="52"/>
      <c r="I34" s="51"/>
      <c r="J34" s="53"/>
      <c r="K34" s="51"/>
      <c r="L34" s="53"/>
      <c r="M34" s="51"/>
      <c r="N34" s="53"/>
      <c r="O34" s="49"/>
      <c r="P34"/>
      <c r="Q34"/>
      <c r="R34"/>
      <c r="S34"/>
      <c r="T34"/>
      <c r="U34" s="4"/>
      <c r="AR34" s="6"/>
      <c r="CI34"/>
    </row>
    <row r="35" spans="3:87" s="5" customFormat="1" x14ac:dyDescent="0.25">
      <c r="C35"/>
      <c r="D35"/>
      <c r="E35"/>
      <c r="F35" s="50"/>
      <c r="G35" s="51"/>
      <c r="H35" s="52"/>
      <c r="I35" s="51"/>
      <c r="J35" s="53"/>
      <c r="K35" s="51"/>
      <c r="L35" s="53"/>
      <c r="M35" s="51"/>
      <c r="N35" s="53"/>
      <c r="O35" s="49"/>
      <c r="P35"/>
      <c r="Q35"/>
      <c r="R35"/>
      <c r="S35"/>
      <c r="T35"/>
      <c r="U35" s="4"/>
      <c r="AR35" s="6"/>
      <c r="CI35"/>
    </row>
    <row r="36" spans="3:87" s="5" customFormat="1" x14ac:dyDescent="0.25">
      <c r="C36"/>
      <c r="D36" s="58" t="s">
        <v>35</v>
      </c>
      <c r="E36" s="58"/>
      <c r="F36" s="58"/>
      <c r="G36" s="58"/>
      <c r="H36" s="58"/>
      <c r="I36" s="58"/>
      <c r="J36" s="58"/>
      <c r="K36"/>
      <c r="L36" s="3"/>
      <c r="M36"/>
      <c r="N36" s="3"/>
      <c r="O36"/>
      <c r="P36"/>
      <c r="Q36"/>
      <c r="R36"/>
      <c r="S36"/>
      <c r="T36"/>
      <c r="U36" s="4"/>
      <c r="AR36" s="6"/>
      <c r="CI36"/>
    </row>
    <row r="37" spans="3:87" s="5" customFormat="1" x14ac:dyDescent="0.25">
      <c r="C37"/>
      <c r="D37"/>
      <c r="E37"/>
      <c r="F37" s="1"/>
      <c r="G37"/>
      <c r="H37" s="2"/>
      <c r="I37"/>
      <c r="J37" s="3"/>
      <c r="K37"/>
      <c r="L37" s="3"/>
      <c r="M37"/>
      <c r="N37" s="3"/>
      <c r="O37"/>
      <c r="P37"/>
      <c r="Q37"/>
      <c r="R37"/>
      <c r="S37"/>
      <c r="T37"/>
      <c r="U37" s="4"/>
      <c r="AR37" s="6"/>
      <c r="CI37"/>
    </row>
    <row r="38" spans="3:87" s="5" customFormat="1" x14ac:dyDescent="0.25">
      <c r="C38"/>
      <c r="D38" s="33" t="s">
        <v>19</v>
      </c>
      <c r="E38" s="33" t="s">
        <v>20</v>
      </c>
      <c r="F38" s="34" t="s">
        <v>4</v>
      </c>
      <c r="G38" s="33" t="s">
        <v>21</v>
      </c>
      <c r="H38" s="34" t="s">
        <v>22</v>
      </c>
      <c r="I38" s="34" t="s">
        <v>23</v>
      </c>
      <c r="J38" s="34" t="s">
        <v>24</v>
      </c>
      <c r="K38" s="34" t="s">
        <v>25</v>
      </c>
      <c r="L38" s="34" t="s">
        <v>26</v>
      </c>
      <c r="M38" s="34" t="s">
        <v>27</v>
      </c>
      <c r="N38" s="34" t="s">
        <v>28</v>
      </c>
      <c r="O38" s="34" t="s">
        <v>29</v>
      </c>
      <c r="P38"/>
      <c r="Q38"/>
      <c r="R38"/>
      <c r="S38"/>
      <c r="T38"/>
      <c r="U38" s="4"/>
      <c r="AR38" s="6"/>
      <c r="CI38"/>
    </row>
    <row r="39" spans="3:87" s="5" customFormat="1" x14ac:dyDescent="0.25">
      <c r="C39"/>
      <c r="D39" s="35" t="s">
        <v>30</v>
      </c>
      <c r="E39" s="36" t="s">
        <v>12</v>
      </c>
      <c r="F39" s="37">
        <f>42.84+20.65</f>
        <v>63.49</v>
      </c>
      <c r="G39" s="37">
        <f>42.84+10.96</f>
        <v>53.800000000000004</v>
      </c>
      <c r="H39" s="37">
        <f>42.84+20.21</f>
        <v>63.050000000000004</v>
      </c>
      <c r="I39" s="37">
        <f>36.36+18.58</f>
        <v>54.94</v>
      </c>
      <c r="J39" s="37">
        <f>36.36+9.9</f>
        <v>46.26</v>
      </c>
      <c r="K39" s="37">
        <f>36.36+16.36</f>
        <v>52.72</v>
      </c>
      <c r="L39" s="37">
        <f>36.42+18.6</f>
        <v>55.02</v>
      </c>
      <c r="M39" s="37">
        <f>36.42+12.05</f>
        <v>48.47</v>
      </c>
      <c r="N39" s="37">
        <f>36.42+17.8</f>
        <v>54.22</v>
      </c>
      <c r="O39" s="37">
        <v>62.31</v>
      </c>
      <c r="P39"/>
      <c r="Q39"/>
      <c r="R39"/>
      <c r="S39"/>
      <c r="T39"/>
      <c r="U39" s="4"/>
      <c r="AR39" s="6"/>
      <c r="CI39"/>
    </row>
    <row r="40" spans="3:87" s="5" customFormat="1" x14ac:dyDescent="0.25">
      <c r="C40"/>
      <c r="D40" s="38" t="s">
        <v>31</v>
      </c>
      <c r="E40" s="36" t="s">
        <v>33</v>
      </c>
      <c r="F40" s="39">
        <f>88785.17+41147.6</f>
        <v>129932.76999999999</v>
      </c>
      <c r="G40" s="40">
        <f>88785.17+25287.86</f>
        <v>114073.03</v>
      </c>
      <c r="H40" s="41">
        <f>88785.17+30654.02</f>
        <v>119439.19</v>
      </c>
      <c r="I40" s="41">
        <f>72036.14+35648.7</f>
        <v>107684.84</v>
      </c>
      <c r="J40" s="41">
        <f>72036.14+19194.25</f>
        <v>91230.39</v>
      </c>
      <c r="K40" s="41">
        <f>72036.14+24288.73</f>
        <v>96324.87</v>
      </c>
      <c r="L40" s="41">
        <f>73533.35+41674.68</f>
        <v>115208.03</v>
      </c>
      <c r="M40" s="41">
        <f>73533.35+17989.26</f>
        <v>91522.61</v>
      </c>
      <c r="N40" s="41">
        <f>73533.35+22177.56</f>
        <v>95710.91</v>
      </c>
      <c r="O40" s="41">
        <v>97306.97</v>
      </c>
      <c r="P40"/>
      <c r="Q40"/>
      <c r="R40"/>
      <c r="S40"/>
      <c r="T40"/>
      <c r="U40" s="4"/>
      <c r="AR40" s="6"/>
      <c r="CI40"/>
    </row>
    <row r="41" spans="3:87" s="5" customFormat="1" x14ac:dyDescent="0.25">
      <c r="C41"/>
      <c r="D41"/>
      <c r="E41"/>
      <c r="F41" s="1"/>
      <c r="G41"/>
      <c r="H41" s="2"/>
      <c r="I41"/>
      <c r="J41" s="3"/>
      <c r="K41"/>
      <c r="L41" s="3"/>
      <c r="M41"/>
      <c r="N41" s="3"/>
      <c r="O41"/>
      <c r="P41"/>
      <c r="Q41"/>
      <c r="R41"/>
      <c r="S41"/>
      <c r="T41"/>
      <c r="U41" s="4"/>
      <c r="AR41" s="6"/>
      <c r="CI41"/>
    </row>
    <row r="42" spans="3:87" s="5" customFormat="1" ht="18.75" customHeight="1" x14ac:dyDescent="0.25">
      <c r="C42"/>
      <c r="D42"/>
      <c r="E42"/>
      <c r="F42" s="1"/>
      <c r="G42"/>
      <c r="H42" s="2"/>
      <c r="I42"/>
      <c r="J42" s="3"/>
      <c r="K42"/>
      <c r="L42" s="3"/>
      <c r="M42"/>
      <c r="N42" s="3"/>
      <c r="O42"/>
      <c r="P42"/>
      <c r="Q42"/>
      <c r="R42"/>
      <c r="S42"/>
      <c r="T42"/>
      <c r="U42" s="4"/>
      <c r="AR42" s="6"/>
      <c r="CI42"/>
    </row>
    <row r="43" spans="3:87" s="5" customFormat="1" ht="18.75" customHeight="1" x14ac:dyDescent="0.25">
      <c r="C43"/>
      <c r="D43"/>
      <c r="E43"/>
      <c r="F43" s="1"/>
      <c r="G43"/>
      <c r="H43" s="2"/>
      <c r="I43"/>
      <c r="J43" s="3"/>
      <c r="K43"/>
      <c r="L43" s="3"/>
      <c r="M43"/>
      <c r="N43" s="3"/>
      <c r="O43"/>
      <c r="P43"/>
      <c r="Q43"/>
      <c r="R43"/>
      <c r="S43"/>
      <c r="T43"/>
      <c r="U43" s="4"/>
      <c r="AR43" s="6"/>
      <c r="CI43"/>
    </row>
    <row r="44" spans="3:87" s="5" customFormat="1" ht="18.75" customHeight="1" x14ac:dyDescent="0.25">
      <c r="C44"/>
      <c r="D44"/>
      <c r="E44"/>
      <c r="F44" s="1"/>
      <c r="G44"/>
      <c r="H44" s="2"/>
      <c r="I44"/>
      <c r="J44" s="3"/>
      <c r="K44"/>
      <c r="L44" s="3"/>
      <c r="M44"/>
      <c r="N44" s="3"/>
      <c r="O44"/>
      <c r="P44"/>
      <c r="Q44"/>
      <c r="R44"/>
      <c r="S44"/>
      <c r="T44"/>
      <c r="U44" s="4"/>
      <c r="AR44" s="6"/>
      <c r="CI44"/>
    </row>
    <row r="45" spans="3:87" s="5" customFormat="1" ht="18.75" customHeight="1" x14ac:dyDescent="0.25">
      <c r="C45"/>
      <c r="D45"/>
      <c r="E45"/>
      <c r="F45" s="1"/>
      <c r="G45"/>
      <c r="H45" s="2"/>
      <c r="I45"/>
      <c r="J45" s="3"/>
      <c r="K45"/>
      <c r="L45" s="3"/>
      <c r="M45"/>
      <c r="N45" s="3"/>
      <c r="O45"/>
      <c r="P45"/>
      <c r="Q45"/>
      <c r="R45"/>
      <c r="S45"/>
      <c r="T45"/>
      <c r="U45" s="4"/>
      <c r="AR45" s="6"/>
      <c r="CI45"/>
    </row>
    <row r="46" spans="3:87" s="5" customFormat="1" ht="18.75" customHeight="1" x14ac:dyDescent="0.25">
      <c r="C46"/>
      <c r="D46"/>
      <c r="E46"/>
      <c r="F46" s="42"/>
      <c r="G46" s="43"/>
      <c r="H46" s="44"/>
      <c r="I46" s="43"/>
      <c r="J46" s="43"/>
      <c r="K46" s="43"/>
      <c r="L46" s="43"/>
      <c r="M46" s="43"/>
      <c r="N46" s="43"/>
      <c r="O46" s="43"/>
      <c r="P46" s="43"/>
      <c r="Q46" s="43"/>
      <c r="R46" s="43"/>
      <c r="S46" s="43"/>
      <c r="T46" s="43"/>
      <c r="U46" s="45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R46" s="6"/>
      <c r="CI46"/>
    </row>
    <row r="47" spans="3:87" s="5" customFormat="1" ht="18.75" customHeight="1" x14ac:dyDescent="0.25">
      <c r="C47"/>
      <c r="D47"/>
      <c r="E47"/>
      <c r="F47" s="42"/>
      <c r="G47" s="43"/>
      <c r="H47" s="44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5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R47" s="6"/>
      <c r="CI47"/>
    </row>
    <row r="48" spans="3:87" s="5" customFormat="1" ht="18.75" customHeight="1" x14ac:dyDescent="0.25">
      <c r="C48"/>
      <c r="D48"/>
      <c r="E48"/>
      <c r="F48" s="42"/>
      <c r="G48" s="43"/>
      <c r="H48" s="44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5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R48" s="6"/>
      <c r="CI48"/>
    </row>
    <row r="49" spans="3:87" s="5" customFormat="1" ht="18.75" customHeight="1" x14ac:dyDescent="0.25">
      <c r="C49"/>
      <c r="D49"/>
      <c r="E49"/>
      <c r="F49" s="42"/>
      <c r="G49" s="43"/>
      <c r="H49" s="44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5"/>
      <c r="V49" s="46"/>
      <c r="W49" s="46"/>
      <c r="X49" s="46"/>
      <c r="Y49" s="46"/>
      <c r="Z49" s="46"/>
      <c r="AA49" s="46"/>
      <c r="AB49" s="46"/>
      <c r="AC49" s="46"/>
      <c r="AD49" s="46"/>
      <c r="AE49" s="46"/>
      <c r="AF49" s="46"/>
      <c r="AR49" s="6"/>
      <c r="CI49"/>
    </row>
    <row r="50" spans="3:87" s="5" customFormat="1" ht="18.75" customHeight="1" x14ac:dyDescent="0.25">
      <c r="C50"/>
      <c r="D50"/>
      <c r="E50"/>
      <c r="F50" s="42"/>
      <c r="G50" s="43"/>
      <c r="H50" s="44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45"/>
      <c r="V50" s="46"/>
      <c r="W50" s="46"/>
      <c r="X50" s="46"/>
      <c r="Y50" s="46"/>
      <c r="Z50" s="46"/>
      <c r="AA50" s="46"/>
      <c r="AB50" s="46"/>
      <c r="AC50" s="46"/>
      <c r="AD50" s="46"/>
      <c r="AE50" s="46"/>
      <c r="AF50" s="46"/>
      <c r="AR50" s="6"/>
      <c r="CI50"/>
    </row>
    <row r="51" spans="3:87" s="5" customFormat="1" ht="18.75" customHeight="1" x14ac:dyDescent="0.25">
      <c r="C51"/>
      <c r="D51"/>
      <c r="E51"/>
      <c r="F51" s="42"/>
      <c r="G51" s="43"/>
      <c r="H51" s="44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5"/>
      <c r="V51" s="46"/>
      <c r="W51" s="46"/>
      <c r="X51" s="46"/>
      <c r="Y51" s="46"/>
      <c r="Z51" s="46"/>
      <c r="AA51" s="46"/>
      <c r="AB51" s="46"/>
      <c r="AC51" s="46"/>
      <c r="AD51" s="46"/>
      <c r="AE51" s="46"/>
      <c r="AF51" s="46"/>
      <c r="AR51" s="6"/>
      <c r="CI51"/>
    </row>
    <row r="52" spans="3:87" s="5" customFormat="1" ht="18.75" customHeight="1" x14ac:dyDescent="0.25">
      <c r="C52"/>
      <c r="D52"/>
      <c r="E52"/>
      <c r="F52" s="42"/>
      <c r="G52" s="43"/>
      <c r="H52" s="44"/>
      <c r="I52" s="43"/>
      <c r="J52" s="43"/>
      <c r="K52" s="43"/>
      <c r="L52" s="43"/>
      <c r="M52" s="43"/>
      <c r="N52" s="43"/>
      <c r="O52" s="43"/>
      <c r="P52" s="43"/>
      <c r="Q52" s="43"/>
      <c r="R52" s="43"/>
      <c r="S52" s="43"/>
      <c r="T52" s="43"/>
      <c r="U52" s="45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R52" s="6"/>
      <c r="CI52"/>
    </row>
    <row r="53" spans="3:87" s="5" customFormat="1" ht="18.75" customHeight="1" x14ac:dyDescent="0.25">
      <c r="C53"/>
      <c r="D53"/>
      <c r="E53"/>
      <c r="F53" s="42"/>
      <c r="G53" s="43"/>
      <c r="H53" s="44"/>
      <c r="I53" s="43"/>
      <c r="J53" s="43"/>
      <c r="K53" s="43"/>
      <c r="L53" s="43"/>
      <c r="M53" s="43"/>
      <c r="N53" s="43"/>
      <c r="O53" s="43"/>
      <c r="P53" s="43"/>
      <c r="Q53" s="43"/>
      <c r="R53" s="43"/>
      <c r="S53" s="43"/>
      <c r="T53" s="43"/>
      <c r="U53" s="45"/>
      <c r="V53" s="46"/>
      <c r="W53" s="46"/>
      <c r="X53" s="46"/>
      <c r="Y53" s="46"/>
      <c r="Z53" s="46"/>
      <c r="AA53" s="46"/>
      <c r="AB53" s="46"/>
      <c r="AC53" s="46"/>
      <c r="AD53" s="46"/>
      <c r="AE53" s="46"/>
      <c r="AF53" s="46"/>
      <c r="AR53" s="6"/>
      <c r="CI53"/>
    </row>
    <row r="54" spans="3:87" s="5" customFormat="1" ht="18.75" customHeight="1" x14ac:dyDescent="0.25">
      <c r="C54"/>
      <c r="D54"/>
      <c r="E54"/>
      <c r="F54" s="42"/>
      <c r="G54" s="43"/>
      <c r="H54" s="44"/>
      <c r="I54" s="43"/>
      <c r="J54" s="43"/>
      <c r="K54" s="43"/>
      <c r="L54" s="43"/>
      <c r="M54" s="43"/>
      <c r="N54" s="43"/>
      <c r="O54" s="43"/>
      <c r="P54" s="43"/>
      <c r="Q54" s="43"/>
      <c r="R54" s="43"/>
      <c r="S54" s="43"/>
      <c r="T54" s="43"/>
      <c r="U54" s="45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R54" s="6"/>
      <c r="CI54"/>
    </row>
    <row r="55" spans="3:87" s="5" customFormat="1" ht="18.75" customHeight="1" x14ac:dyDescent="0.25">
      <c r="C55"/>
      <c r="D55"/>
      <c r="E55"/>
      <c r="F55" s="42"/>
      <c r="G55" s="43"/>
      <c r="H55" s="44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/>
      <c r="U55" s="45"/>
      <c r="V55" s="46"/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R55" s="6"/>
      <c r="CI55"/>
    </row>
    <row r="56" spans="3:87" s="5" customFormat="1" ht="18.75" customHeight="1" x14ac:dyDescent="0.25">
      <c r="C56"/>
      <c r="D56"/>
      <c r="E56"/>
      <c r="F56" s="42"/>
      <c r="G56" s="43"/>
      <c r="H56" s="44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5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R56" s="6"/>
      <c r="CI56"/>
    </row>
    <row r="57" spans="3:87" s="5" customFormat="1" ht="18.75" customHeight="1" x14ac:dyDescent="0.25">
      <c r="C57"/>
      <c r="D57"/>
      <c r="E57"/>
      <c r="F57" s="42"/>
      <c r="G57" s="43"/>
      <c r="H57" s="44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/>
      <c r="U57" s="45"/>
      <c r="V57" s="46"/>
      <c r="W57" s="46"/>
      <c r="X57" s="46"/>
      <c r="Y57" s="46"/>
      <c r="Z57" s="46"/>
      <c r="AA57" s="46"/>
      <c r="AB57" s="46"/>
      <c r="AC57" s="46"/>
      <c r="AD57" s="46"/>
      <c r="AE57" s="46"/>
      <c r="AF57" s="46"/>
      <c r="AR57" s="6"/>
      <c r="CI57"/>
    </row>
    <row r="58" spans="3:87" s="5" customFormat="1" ht="18.75" customHeight="1" x14ac:dyDescent="0.25">
      <c r="C58"/>
      <c r="D58"/>
      <c r="E58"/>
      <c r="F58" s="42"/>
      <c r="G58" s="43"/>
      <c r="H58" s="44"/>
      <c r="I58" s="43"/>
      <c r="J58" s="43"/>
      <c r="K58" s="43"/>
      <c r="L58" s="43"/>
      <c r="M58" s="43"/>
      <c r="N58" s="43"/>
      <c r="O58" s="43"/>
      <c r="P58" s="43"/>
      <c r="Q58" s="43"/>
      <c r="R58" s="43"/>
      <c r="S58" s="43"/>
      <c r="T58" s="43"/>
      <c r="U58" s="45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R58" s="6"/>
      <c r="CI58"/>
    </row>
    <row r="59" spans="3:87" s="5" customFormat="1" ht="18.75" customHeight="1" x14ac:dyDescent="0.25">
      <c r="C59"/>
      <c r="D59"/>
      <c r="E59"/>
      <c r="F59" s="42"/>
      <c r="G59" s="43"/>
      <c r="H59" s="44"/>
      <c r="I59" s="43"/>
      <c r="J59" s="43"/>
      <c r="K59" s="43"/>
      <c r="L59" s="43"/>
      <c r="M59" s="43"/>
      <c r="N59" s="43"/>
      <c r="O59" s="43"/>
      <c r="P59" s="43"/>
      <c r="Q59" s="43"/>
      <c r="R59" s="43"/>
      <c r="S59" s="43"/>
      <c r="T59" s="43"/>
      <c r="U59" s="45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R59" s="6"/>
      <c r="CI59"/>
    </row>
    <row r="60" spans="3:87" s="5" customFormat="1" ht="18.75" customHeight="1" x14ac:dyDescent="0.25">
      <c r="C60"/>
      <c r="D60"/>
      <c r="E60"/>
      <c r="F60" s="42"/>
      <c r="G60" s="43"/>
      <c r="H60" s="44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5"/>
      <c r="V60" s="46"/>
      <c r="W60" s="46"/>
      <c r="X60" s="46"/>
      <c r="Y60" s="46"/>
      <c r="Z60" s="46"/>
      <c r="AA60" s="46"/>
      <c r="AB60" s="46"/>
      <c r="AC60" s="46"/>
      <c r="AD60" s="46"/>
      <c r="AE60" s="46"/>
      <c r="AF60" s="46"/>
      <c r="AR60" s="6"/>
      <c r="CI60"/>
    </row>
    <row r="61" spans="3:87" s="5" customFormat="1" ht="18.75" customHeight="1" x14ac:dyDescent="0.25">
      <c r="C61"/>
      <c r="D61"/>
      <c r="E61"/>
      <c r="F61" s="42"/>
      <c r="G61" s="43"/>
      <c r="H61" s="44"/>
      <c r="I61" s="43"/>
      <c r="J61" s="43"/>
      <c r="K61" s="43"/>
      <c r="L61" s="43"/>
      <c r="M61" s="43"/>
      <c r="N61" s="43"/>
      <c r="O61" s="43"/>
      <c r="P61" s="43"/>
      <c r="Q61" s="43"/>
      <c r="R61" s="43"/>
      <c r="S61" s="43"/>
      <c r="T61" s="43"/>
      <c r="U61" s="45"/>
      <c r="V61" s="46"/>
      <c r="W61" s="46"/>
      <c r="X61" s="46"/>
      <c r="Y61" s="46"/>
      <c r="Z61" s="46"/>
      <c r="AA61" s="46"/>
      <c r="AB61" s="46"/>
      <c r="AC61" s="46"/>
      <c r="AD61" s="46"/>
      <c r="AE61" s="46"/>
      <c r="AF61" s="46"/>
      <c r="AR61" s="6"/>
      <c r="CI61"/>
    </row>
    <row r="62" spans="3:87" s="5" customFormat="1" ht="18.75" customHeight="1" x14ac:dyDescent="0.25">
      <c r="C62"/>
      <c r="D62"/>
      <c r="E62"/>
      <c r="F62" s="42"/>
      <c r="G62" s="43"/>
      <c r="H62" s="44"/>
      <c r="I62" s="43"/>
      <c r="J62" s="43"/>
      <c r="K62" s="43"/>
      <c r="L62" s="43"/>
      <c r="M62" s="43"/>
      <c r="N62" s="43"/>
      <c r="O62" s="43"/>
      <c r="P62" s="43"/>
      <c r="Q62" s="43"/>
      <c r="R62" s="43"/>
      <c r="S62" s="43"/>
      <c r="T62" s="43"/>
      <c r="U62" s="45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R62" s="6"/>
      <c r="CI62"/>
    </row>
    <row r="63" spans="3:87" s="5" customFormat="1" ht="18.75" customHeight="1" x14ac:dyDescent="0.25">
      <c r="C63"/>
      <c r="D63"/>
      <c r="E63"/>
      <c r="F63" s="42"/>
      <c r="G63" s="43"/>
      <c r="H63" s="44"/>
      <c r="I63" s="43"/>
      <c r="J63" s="43"/>
      <c r="K63" s="43"/>
      <c r="L63" s="43"/>
      <c r="M63" s="43"/>
      <c r="N63" s="43"/>
      <c r="O63" s="43"/>
      <c r="P63" s="43"/>
      <c r="Q63" s="43"/>
      <c r="R63" s="43"/>
      <c r="S63" s="43"/>
      <c r="T63" s="43"/>
      <c r="U63" s="45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R63" s="6"/>
      <c r="CI63"/>
    </row>
    <row r="64" spans="3:87" s="5" customFormat="1" ht="18.75" customHeight="1" x14ac:dyDescent="0.25">
      <c r="C64"/>
      <c r="D64"/>
      <c r="E64"/>
      <c r="F64" s="42"/>
      <c r="G64" s="43"/>
      <c r="H64" s="44"/>
      <c r="I64" s="43"/>
      <c r="J64" s="43"/>
      <c r="K64" s="43"/>
      <c r="L64" s="43"/>
      <c r="M64" s="43"/>
      <c r="N64" s="43"/>
      <c r="O64" s="43"/>
      <c r="P64" s="43"/>
      <c r="Q64" s="43"/>
      <c r="R64" s="43"/>
      <c r="S64" s="43"/>
      <c r="T64" s="43"/>
      <c r="U64" s="45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R64" s="6"/>
      <c r="CI64"/>
    </row>
    <row r="65" spans="3:87" s="5" customFormat="1" ht="18.75" customHeight="1" x14ac:dyDescent="0.25">
      <c r="C65"/>
      <c r="D65"/>
      <c r="E65"/>
      <c r="F65" s="42"/>
      <c r="G65" s="43"/>
      <c r="H65" s="44"/>
      <c r="I65" s="43"/>
      <c r="J65" s="43"/>
      <c r="K65" s="43"/>
      <c r="L65" s="43"/>
      <c r="M65" s="43"/>
      <c r="N65" s="43"/>
      <c r="O65" s="43"/>
      <c r="P65" s="43"/>
      <c r="Q65" s="43"/>
      <c r="R65" s="43"/>
      <c r="S65" s="43"/>
      <c r="T65" s="43"/>
      <c r="U65" s="45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R65" s="6"/>
      <c r="CI65"/>
    </row>
    <row r="66" spans="3:87" s="5" customFormat="1" ht="18.75" customHeight="1" x14ac:dyDescent="0.25">
      <c r="C66"/>
      <c r="D66"/>
      <c r="E66"/>
      <c r="F66" s="42"/>
      <c r="G66" s="43"/>
      <c r="H66" s="44"/>
      <c r="I66" s="43"/>
      <c r="J66" s="43"/>
      <c r="K66" s="43"/>
      <c r="L66" s="43"/>
      <c r="M66" s="43"/>
      <c r="N66" s="43"/>
      <c r="O66" s="43"/>
      <c r="P66" s="43"/>
      <c r="Q66" s="43"/>
      <c r="R66" s="43"/>
      <c r="S66" s="43"/>
      <c r="T66" s="43"/>
      <c r="U66" s="45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R66" s="6"/>
      <c r="CI66"/>
    </row>
    <row r="67" spans="3:87" s="5" customFormat="1" ht="18.75" customHeight="1" x14ac:dyDescent="0.25">
      <c r="C67"/>
      <c r="D67"/>
      <c r="E67"/>
      <c r="F67" s="42"/>
      <c r="G67" s="43"/>
      <c r="H67" s="44"/>
      <c r="I67" s="43"/>
      <c r="J67" s="43"/>
      <c r="K67" s="43"/>
      <c r="L67" s="43"/>
      <c r="M67" s="43"/>
      <c r="N67" s="43"/>
      <c r="O67" s="43"/>
      <c r="P67" s="43"/>
      <c r="Q67" s="43"/>
      <c r="R67" s="43"/>
      <c r="S67" s="43"/>
      <c r="T67" s="43"/>
      <c r="U67" s="45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R67" s="6"/>
      <c r="CI67"/>
    </row>
    <row r="68" spans="3:87" s="5" customFormat="1" ht="18.75" customHeight="1" x14ac:dyDescent="0.25">
      <c r="C68"/>
      <c r="D68"/>
      <c r="E68"/>
      <c r="F68" s="42"/>
      <c r="G68" s="43"/>
      <c r="H68" s="44"/>
      <c r="I68" s="43"/>
      <c r="J68" s="43"/>
      <c r="K68" s="43"/>
      <c r="L68" s="43"/>
      <c r="M68" s="43"/>
      <c r="N68" s="43"/>
      <c r="O68" s="43"/>
      <c r="P68" s="43"/>
      <c r="Q68" s="43"/>
      <c r="R68" s="43"/>
      <c r="S68" s="43"/>
      <c r="T68" s="43"/>
      <c r="U68" s="45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R68" s="6"/>
      <c r="CI68"/>
    </row>
    <row r="69" spans="3:87" s="5" customFormat="1" ht="18.75" customHeight="1" x14ac:dyDescent="0.25">
      <c r="C69"/>
      <c r="D69"/>
      <c r="E69"/>
      <c r="F69" s="42"/>
      <c r="G69" s="43"/>
      <c r="H69" s="44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43"/>
      <c r="T69" s="43"/>
      <c r="U69" s="45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R69" s="6"/>
      <c r="CI69"/>
    </row>
    <row r="70" spans="3:87" s="5" customFormat="1" ht="18.75" customHeight="1" x14ac:dyDescent="0.25">
      <c r="C70"/>
      <c r="D70"/>
      <c r="E70"/>
      <c r="F70" s="42"/>
      <c r="G70" s="43"/>
      <c r="H70" s="44"/>
      <c r="I70" s="43"/>
      <c r="J70" s="43"/>
      <c r="K70" s="43"/>
      <c r="L70" s="43"/>
      <c r="M70" s="43"/>
      <c r="N70" s="43"/>
      <c r="O70" s="43"/>
      <c r="P70" s="43"/>
      <c r="Q70" s="43"/>
      <c r="R70" s="43"/>
      <c r="S70" s="43"/>
      <c r="T70" s="43"/>
      <c r="U70" s="45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R70" s="6"/>
      <c r="CI70"/>
    </row>
    <row r="71" spans="3:87" s="5" customFormat="1" ht="18.75" customHeight="1" x14ac:dyDescent="0.25">
      <c r="C71"/>
      <c r="D71"/>
      <c r="E71"/>
      <c r="F71" s="42"/>
      <c r="G71" s="43"/>
      <c r="H71" s="44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43"/>
      <c r="U71" s="45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R71" s="6"/>
      <c r="CI71"/>
    </row>
    <row r="72" spans="3:87" s="5" customFormat="1" ht="18.75" customHeight="1" x14ac:dyDescent="0.25">
      <c r="C72"/>
      <c r="D72"/>
      <c r="E72"/>
      <c r="F72" s="42"/>
      <c r="G72" s="43"/>
      <c r="H72" s="44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43"/>
      <c r="U72" s="45"/>
      <c r="V72" s="46"/>
      <c r="W72" s="46"/>
      <c r="X72" s="46"/>
      <c r="Y72" s="46"/>
      <c r="Z72" s="46"/>
      <c r="AA72" s="46"/>
      <c r="AB72" s="46"/>
      <c r="AC72" s="46"/>
      <c r="AD72" s="46"/>
      <c r="AE72" s="46"/>
      <c r="AF72" s="46"/>
      <c r="AR72" s="6"/>
      <c r="CI72"/>
    </row>
    <row r="73" spans="3:87" s="5" customFormat="1" ht="18.75" customHeight="1" x14ac:dyDescent="0.25">
      <c r="C73"/>
      <c r="D73"/>
      <c r="E73"/>
      <c r="F73" s="42"/>
      <c r="G73" s="43"/>
      <c r="H73" s="44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T73" s="43"/>
      <c r="U73" s="45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R73" s="6"/>
      <c r="CI73"/>
    </row>
    <row r="74" spans="3:87" s="5" customFormat="1" ht="18.75" customHeight="1" x14ac:dyDescent="0.25">
      <c r="C74"/>
      <c r="D74"/>
      <c r="E74"/>
      <c r="F74" s="42"/>
      <c r="G74" s="43"/>
      <c r="H74" s="44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T74" s="43"/>
      <c r="U74" s="45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R74" s="6"/>
      <c r="CI74"/>
    </row>
    <row r="75" spans="3:87" s="5" customFormat="1" ht="18.75" customHeight="1" x14ac:dyDescent="0.25">
      <c r="C75"/>
      <c r="D75"/>
      <c r="E75"/>
      <c r="F75" s="42"/>
      <c r="G75" s="43"/>
      <c r="H75" s="44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5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R75" s="6"/>
      <c r="CI75"/>
    </row>
    <row r="76" spans="3:87" s="5" customFormat="1" ht="18.75" customHeight="1" x14ac:dyDescent="0.25">
      <c r="C76"/>
      <c r="D76"/>
      <c r="E76"/>
      <c r="F76" s="42"/>
      <c r="G76" s="43"/>
      <c r="H76" s="44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5"/>
      <c r="V76" s="46"/>
      <c r="W76" s="46"/>
      <c r="X76" s="46"/>
      <c r="Y76" s="46"/>
      <c r="Z76" s="46"/>
      <c r="AA76" s="46"/>
      <c r="AB76" s="46"/>
      <c r="AC76" s="46"/>
      <c r="AD76" s="46"/>
      <c r="AE76" s="46"/>
      <c r="AF76" s="46"/>
      <c r="AR76" s="6"/>
      <c r="CI76"/>
    </row>
    <row r="77" spans="3:87" s="5" customFormat="1" ht="18.75" customHeight="1" x14ac:dyDescent="0.25">
      <c r="C77"/>
      <c r="D77"/>
      <c r="E77"/>
      <c r="F77" s="42"/>
      <c r="G77" s="43"/>
      <c r="H77" s="44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5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R77" s="6"/>
      <c r="CI77"/>
    </row>
    <row r="78" spans="3:87" s="5" customFormat="1" ht="18.75" customHeight="1" x14ac:dyDescent="0.25">
      <c r="C78"/>
      <c r="D78"/>
      <c r="E78"/>
      <c r="F78" s="1"/>
      <c r="G78"/>
      <c r="H78" s="2"/>
      <c r="I78"/>
      <c r="J78" s="3"/>
      <c r="K78"/>
      <c r="L78" s="3"/>
      <c r="M78"/>
      <c r="N78" s="3"/>
      <c r="O78"/>
      <c r="P78"/>
      <c r="Q78"/>
      <c r="R78"/>
      <c r="S78"/>
      <c r="T78"/>
      <c r="U78" s="4"/>
      <c r="AR78" s="6"/>
      <c r="CI78"/>
    </row>
    <row r="79" spans="3:87" ht="18.75" customHeight="1" x14ac:dyDescent="0.25"/>
    <row r="80" spans="3:87" ht="18.75" customHeight="1" x14ac:dyDescent="0.25"/>
    <row r="81" ht="18.75" customHeight="1" x14ac:dyDescent="0.25"/>
    <row r="82" ht="18.75" customHeight="1" x14ac:dyDescent="0.25"/>
    <row r="83" ht="18.75" customHeight="1" x14ac:dyDescent="0.25"/>
    <row r="84" ht="18.75" customHeight="1" x14ac:dyDescent="0.25"/>
    <row r="85" ht="18.75" customHeight="1" x14ac:dyDescent="0.25"/>
    <row r="86" ht="18.75" customHeight="1" x14ac:dyDescent="0.25"/>
    <row r="87" ht="18.75" customHeight="1" x14ac:dyDescent="0.25"/>
    <row r="88" ht="18.75" customHeight="1" x14ac:dyDescent="0.25"/>
    <row r="89" ht="18.75" customHeight="1" x14ac:dyDescent="0.25"/>
    <row r="90" ht="18.75" customHeight="1" x14ac:dyDescent="0.25"/>
    <row r="91" ht="18.75" customHeight="1" x14ac:dyDescent="0.25"/>
    <row r="92" ht="18.75" customHeight="1" x14ac:dyDescent="0.25"/>
    <row r="93" ht="18.75" customHeight="1" x14ac:dyDescent="0.25"/>
    <row r="94" ht="18.75" customHeight="1" x14ac:dyDescent="0.25"/>
    <row r="95" ht="18.75" customHeight="1" x14ac:dyDescent="0.25"/>
    <row r="96" ht="18.75" customHeight="1" x14ac:dyDescent="0.25"/>
    <row r="97" ht="18.75" customHeight="1" x14ac:dyDescent="0.25"/>
    <row r="98" ht="18.75" customHeight="1" x14ac:dyDescent="0.25"/>
    <row r="99" ht="18.75" customHeight="1" x14ac:dyDescent="0.25"/>
    <row r="100" ht="18.75" customHeight="1" x14ac:dyDescent="0.25"/>
    <row r="101" ht="18.75" customHeight="1" x14ac:dyDescent="0.25"/>
    <row r="102" ht="18.75" customHeight="1" x14ac:dyDescent="0.25"/>
    <row r="103" ht="18.75" customHeight="1" x14ac:dyDescent="0.25"/>
    <row r="104" ht="18.75" customHeight="1" x14ac:dyDescent="0.25"/>
    <row r="105" ht="18.75" customHeight="1" x14ac:dyDescent="0.25"/>
    <row r="106" ht="18.75" customHeight="1" x14ac:dyDescent="0.25"/>
    <row r="107" ht="18.75" customHeight="1" x14ac:dyDescent="0.25"/>
    <row r="108" ht="18.75" customHeight="1" x14ac:dyDescent="0.25"/>
    <row r="109" ht="18.75" customHeight="1" x14ac:dyDescent="0.25"/>
    <row r="110" ht="18.75" customHeight="1" x14ac:dyDescent="0.25"/>
    <row r="111" ht="18.75" customHeight="1" x14ac:dyDescent="0.25"/>
    <row r="112" ht="18.75" customHeight="1" x14ac:dyDescent="0.25"/>
    <row r="113" ht="18.75" customHeight="1" x14ac:dyDescent="0.25"/>
    <row r="114" ht="18.75" customHeight="1" x14ac:dyDescent="0.25"/>
    <row r="115" ht="18.75" customHeight="1" x14ac:dyDescent="0.25"/>
    <row r="116" ht="18.75" customHeight="1" x14ac:dyDescent="0.25"/>
    <row r="117" ht="18.75" customHeight="1" x14ac:dyDescent="0.25"/>
    <row r="118" ht="18.75" customHeight="1" x14ac:dyDescent="0.25"/>
    <row r="119" ht="18.75" customHeight="1" x14ac:dyDescent="0.25"/>
    <row r="120" ht="18.75" customHeight="1" x14ac:dyDescent="0.25"/>
    <row r="121" ht="18.75" customHeight="1" x14ac:dyDescent="0.25"/>
    <row r="122" ht="18.75" customHeight="1" x14ac:dyDescent="0.25"/>
    <row r="123" ht="18.75" customHeight="1" x14ac:dyDescent="0.25"/>
    <row r="124" ht="18.75" customHeight="1" x14ac:dyDescent="0.25"/>
    <row r="125" ht="18.75" customHeight="1" x14ac:dyDescent="0.25"/>
    <row r="126" ht="18.75" customHeight="1" x14ac:dyDescent="0.25"/>
    <row r="127" ht="18.75" customHeight="1" x14ac:dyDescent="0.25"/>
    <row r="128" ht="18.75" customHeight="1" x14ac:dyDescent="0.25"/>
    <row r="129" ht="18.75" customHeight="1" x14ac:dyDescent="0.25"/>
    <row r="130" ht="18.75" customHeight="1" x14ac:dyDescent="0.25"/>
    <row r="131" ht="18.75" customHeight="1" x14ac:dyDescent="0.25"/>
    <row r="132" ht="18.75" customHeight="1" x14ac:dyDescent="0.25"/>
    <row r="133" ht="18.75" customHeight="1" x14ac:dyDescent="0.25"/>
    <row r="134" ht="18.75" customHeight="1" x14ac:dyDescent="0.25"/>
    <row r="135" ht="18.75" customHeight="1" x14ac:dyDescent="0.25"/>
    <row r="136" ht="18.75" customHeight="1" x14ac:dyDescent="0.25"/>
    <row r="137" ht="18.75" customHeight="1" x14ac:dyDescent="0.25"/>
    <row r="138" ht="18.75" customHeight="1" x14ac:dyDescent="0.25"/>
    <row r="139" ht="18.75" customHeight="1" x14ac:dyDescent="0.25"/>
    <row r="140" ht="18.75" customHeight="1" x14ac:dyDescent="0.25"/>
    <row r="141" ht="18.75" customHeight="1" x14ac:dyDescent="0.25"/>
    <row r="142" ht="18.75" customHeight="1" x14ac:dyDescent="0.25"/>
    <row r="143" ht="18.75" customHeight="1" x14ac:dyDescent="0.25"/>
    <row r="144" ht="18.75" customHeight="1" x14ac:dyDescent="0.25"/>
    <row r="145" ht="18.75" customHeight="1" x14ac:dyDescent="0.25"/>
    <row r="146" ht="18.75" customHeight="1" x14ac:dyDescent="0.25"/>
    <row r="147" ht="18.75" customHeight="1" x14ac:dyDescent="0.25"/>
    <row r="148" ht="18.75" customHeight="1" x14ac:dyDescent="0.25"/>
    <row r="149" ht="18.75" customHeight="1" x14ac:dyDescent="0.25"/>
    <row r="150" ht="18.75" customHeight="1" x14ac:dyDescent="0.25"/>
    <row r="151" ht="18.75" customHeight="1" x14ac:dyDescent="0.25"/>
    <row r="152" ht="18.75" customHeight="1" x14ac:dyDescent="0.25"/>
    <row r="153" ht="18.75" customHeight="1" x14ac:dyDescent="0.25"/>
    <row r="154" ht="18.75" customHeight="1" x14ac:dyDescent="0.25"/>
    <row r="155" ht="18.75" customHeight="1" x14ac:dyDescent="0.25"/>
    <row r="156" ht="18.75" customHeight="1" x14ac:dyDescent="0.25"/>
    <row r="157" ht="18.75" customHeight="1" x14ac:dyDescent="0.25"/>
    <row r="158" ht="18.75" customHeight="1" x14ac:dyDescent="0.25"/>
    <row r="159" ht="18.75" customHeight="1" x14ac:dyDescent="0.25"/>
    <row r="160" ht="18.75" customHeight="1" x14ac:dyDescent="0.25"/>
    <row r="161" ht="18.75" customHeight="1" x14ac:dyDescent="0.25"/>
    <row r="162" ht="18.75" customHeight="1" x14ac:dyDescent="0.25"/>
    <row r="163" ht="18.75" customHeight="1" x14ac:dyDescent="0.25"/>
    <row r="164" ht="18.75" customHeight="1" x14ac:dyDescent="0.25"/>
    <row r="165" ht="18.75" customHeight="1" x14ac:dyDescent="0.25"/>
    <row r="166" ht="18.75" customHeight="1" x14ac:dyDescent="0.25"/>
    <row r="167" ht="18.75" customHeight="1" x14ac:dyDescent="0.25"/>
    <row r="168" ht="18.75" customHeight="1" x14ac:dyDescent="0.25"/>
    <row r="169" ht="18.75" customHeight="1" x14ac:dyDescent="0.25"/>
    <row r="170" ht="18.75" customHeight="1" x14ac:dyDescent="0.25"/>
    <row r="171" ht="18.75" customHeight="1" x14ac:dyDescent="0.25"/>
    <row r="172" ht="18.75" customHeight="1" x14ac:dyDescent="0.25"/>
    <row r="173" ht="18.75" customHeight="1" x14ac:dyDescent="0.25"/>
    <row r="174" ht="18.75" customHeight="1" x14ac:dyDescent="0.25"/>
    <row r="175" ht="18.75" customHeight="1" x14ac:dyDescent="0.25"/>
    <row r="176" ht="18.75" customHeight="1" x14ac:dyDescent="0.25"/>
    <row r="177" ht="18.75" customHeight="1" x14ac:dyDescent="0.25"/>
    <row r="178" ht="18.75" customHeight="1" x14ac:dyDescent="0.25"/>
    <row r="179" ht="18.75" customHeight="1" x14ac:dyDescent="0.25"/>
    <row r="180" ht="18.75" customHeight="1" x14ac:dyDescent="0.25"/>
    <row r="181" ht="18.75" customHeight="1" x14ac:dyDescent="0.25"/>
    <row r="182" ht="18.75" customHeight="1" x14ac:dyDescent="0.25"/>
    <row r="183" ht="18.75" customHeight="1" x14ac:dyDescent="0.25"/>
    <row r="184" ht="18.75" customHeight="1" x14ac:dyDescent="0.25"/>
    <row r="185" ht="18.75" customHeight="1" x14ac:dyDescent="0.25"/>
    <row r="186" ht="18.75" customHeight="1" x14ac:dyDescent="0.25"/>
    <row r="187" ht="18.75" customHeight="1" x14ac:dyDescent="0.25"/>
    <row r="188" ht="18.75" customHeight="1" x14ac:dyDescent="0.25"/>
    <row r="189" ht="18.75" customHeight="1" x14ac:dyDescent="0.25"/>
    <row r="190" ht="18.75" customHeight="1" x14ac:dyDescent="0.25"/>
    <row r="191" ht="18.75" customHeight="1" x14ac:dyDescent="0.25"/>
    <row r="192" ht="18.75" customHeight="1" x14ac:dyDescent="0.25"/>
    <row r="193" ht="18.75" customHeight="1" x14ac:dyDescent="0.25"/>
    <row r="194" ht="18.75" customHeight="1" x14ac:dyDescent="0.25"/>
    <row r="195" ht="18.75" customHeight="1" x14ac:dyDescent="0.25"/>
    <row r="196" ht="18.75" customHeight="1" x14ac:dyDescent="0.25"/>
    <row r="197" ht="18.75" customHeight="1" x14ac:dyDescent="0.25"/>
    <row r="198" ht="18.75" customHeight="1" x14ac:dyDescent="0.25"/>
    <row r="199" ht="18.75" customHeight="1" x14ac:dyDescent="0.25"/>
    <row r="200" ht="18.75" customHeight="1" x14ac:dyDescent="0.25"/>
    <row r="201" ht="18.75" customHeight="1" x14ac:dyDescent="0.25"/>
    <row r="202" ht="18.75" customHeight="1" x14ac:dyDescent="0.25"/>
    <row r="203" ht="18.75" customHeight="1" x14ac:dyDescent="0.25"/>
    <row r="204" ht="18.75" customHeight="1" x14ac:dyDescent="0.25"/>
    <row r="205" ht="18.75" customHeight="1" x14ac:dyDescent="0.25"/>
    <row r="206" ht="18.75" customHeight="1" x14ac:dyDescent="0.25"/>
    <row r="207" ht="18.75" customHeight="1" x14ac:dyDescent="0.25"/>
    <row r="208" ht="18.75" customHeight="1" x14ac:dyDescent="0.25"/>
    <row r="209" ht="18.75" customHeight="1" x14ac:dyDescent="0.25"/>
    <row r="210" ht="18.75" customHeight="1" x14ac:dyDescent="0.25"/>
    <row r="211" ht="18.75" customHeight="1" x14ac:dyDescent="0.25"/>
    <row r="212" ht="18.75" customHeight="1" x14ac:dyDescent="0.25"/>
    <row r="213" ht="18.75" customHeight="1" x14ac:dyDescent="0.25"/>
    <row r="214" ht="18.75" customHeight="1" x14ac:dyDescent="0.25"/>
    <row r="215" ht="18.75" customHeight="1" x14ac:dyDescent="0.25"/>
    <row r="216" ht="18.75" customHeight="1" x14ac:dyDescent="0.25"/>
    <row r="217" ht="18.75" customHeight="1" x14ac:dyDescent="0.25"/>
    <row r="218" ht="18.75" customHeight="1" x14ac:dyDescent="0.25"/>
    <row r="219" ht="18.75" customHeight="1" x14ac:dyDescent="0.25"/>
    <row r="220" ht="18.75" customHeight="1" x14ac:dyDescent="0.25"/>
    <row r="221" ht="18.75" customHeight="1" x14ac:dyDescent="0.25"/>
    <row r="222" ht="18.75" customHeight="1" x14ac:dyDescent="0.25"/>
    <row r="223" ht="18.75" customHeight="1" x14ac:dyDescent="0.25"/>
    <row r="224" ht="18.75" customHeight="1" x14ac:dyDescent="0.25"/>
    <row r="225" ht="18.75" customHeight="1" x14ac:dyDescent="0.25"/>
    <row r="226" ht="18.75" customHeight="1" x14ac:dyDescent="0.25"/>
    <row r="227" ht="18.75" customHeight="1" x14ac:dyDescent="0.25"/>
    <row r="228" ht="18.75" customHeight="1" x14ac:dyDescent="0.25"/>
    <row r="229" ht="18.75" customHeight="1" x14ac:dyDescent="0.25"/>
    <row r="230" ht="18.75" customHeight="1" x14ac:dyDescent="0.25"/>
    <row r="231" ht="18.75" customHeight="1" x14ac:dyDescent="0.25"/>
    <row r="232" ht="18.75" customHeight="1" x14ac:dyDescent="0.25"/>
    <row r="233" ht="18.75" customHeight="1" x14ac:dyDescent="0.25"/>
    <row r="234" ht="18.75" customHeight="1" x14ac:dyDescent="0.25"/>
    <row r="235" ht="18.75" customHeight="1" x14ac:dyDescent="0.25"/>
    <row r="236" ht="18.75" customHeight="1" x14ac:dyDescent="0.25"/>
    <row r="237" ht="18.75" customHeight="1" x14ac:dyDescent="0.25"/>
    <row r="238" ht="18.75" customHeight="1" x14ac:dyDescent="0.25"/>
    <row r="239" ht="18.75" customHeight="1" x14ac:dyDescent="0.25"/>
    <row r="240" ht="18.75" customHeight="1" x14ac:dyDescent="0.25"/>
    <row r="241" ht="18.75" customHeight="1" x14ac:dyDescent="0.25"/>
    <row r="242" ht="18.75" customHeight="1" x14ac:dyDescent="0.25"/>
    <row r="243" ht="18.75" customHeight="1" x14ac:dyDescent="0.25"/>
    <row r="244" ht="18.75" customHeight="1" x14ac:dyDescent="0.25"/>
    <row r="245" ht="18.75" customHeight="1" x14ac:dyDescent="0.25"/>
    <row r="246" ht="18.75" customHeight="1" x14ac:dyDescent="0.25"/>
    <row r="247" ht="18.75" customHeight="1" x14ac:dyDescent="0.25"/>
    <row r="248" ht="18.75" customHeight="1" x14ac:dyDescent="0.25"/>
    <row r="249" ht="18.75" customHeight="1" x14ac:dyDescent="0.25"/>
    <row r="250" ht="18.75" customHeight="1" x14ac:dyDescent="0.25"/>
    <row r="251" ht="18.75" customHeight="1" x14ac:dyDescent="0.25"/>
    <row r="252" ht="18.75" customHeight="1" x14ac:dyDescent="0.25"/>
    <row r="253" ht="18.75" customHeight="1" x14ac:dyDescent="0.25"/>
    <row r="254" ht="18.75" customHeight="1" x14ac:dyDescent="0.25"/>
    <row r="255" ht="18.75" customHeight="1" x14ac:dyDescent="0.25"/>
    <row r="256" ht="18.75" customHeight="1" x14ac:dyDescent="0.25"/>
    <row r="257" ht="18.75" customHeight="1" x14ac:dyDescent="0.25"/>
    <row r="258" ht="18.75" customHeight="1" x14ac:dyDescent="0.25"/>
    <row r="259" ht="18.75" customHeight="1" x14ac:dyDescent="0.25"/>
    <row r="260" ht="18.75" customHeight="1" x14ac:dyDescent="0.25"/>
    <row r="261" ht="18.75" customHeight="1" x14ac:dyDescent="0.25"/>
    <row r="262" ht="18.75" customHeight="1" x14ac:dyDescent="0.25"/>
    <row r="263" ht="18.75" customHeight="1" x14ac:dyDescent="0.25"/>
    <row r="264" ht="18.75" customHeight="1" x14ac:dyDescent="0.25"/>
    <row r="265" ht="18.75" customHeight="1" x14ac:dyDescent="0.25"/>
    <row r="266" ht="18.75" customHeight="1" x14ac:dyDescent="0.25"/>
    <row r="267" ht="18.75" customHeight="1" x14ac:dyDescent="0.25"/>
    <row r="268" ht="18.75" customHeight="1" x14ac:dyDescent="0.25"/>
    <row r="269" ht="18.75" customHeight="1" x14ac:dyDescent="0.25"/>
    <row r="270" ht="18.75" customHeight="1" x14ac:dyDescent="0.25"/>
    <row r="271" ht="18.75" customHeight="1" x14ac:dyDescent="0.25"/>
    <row r="272" ht="18.75" customHeight="1" x14ac:dyDescent="0.25"/>
    <row r="273" ht="18.75" customHeight="1" x14ac:dyDescent="0.25"/>
    <row r="274" ht="18.75" customHeight="1" x14ac:dyDescent="0.25"/>
    <row r="275" ht="18.75" customHeight="1" x14ac:dyDescent="0.25"/>
    <row r="276" ht="18.75" customHeight="1" x14ac:dyDescent="0.25"/>
    <row r="277" ht="18.75" customHeight="1" x14ac:dyDescent="0.25"/>
    <row r="278" ht="18.75" customHeight="1" x14ac:dyDescent="0.25"/>
    <row r="279" ht="18.75" customHeight="1" x14ac:dyDescent="0.25"/>
    <row r="280" ht="18.75" customHeight="1" x14ac:dyDescent="0.25"/>
    <row r="281" ht="18.75" customHeight="1" x14ac:dyDescent="0.25"/>
    <row r="282" ht="18.75" customHeight="1" x14ac:dyDescent="0.25"/>
    <row r="283" ht="18.75" customHeight="1" x14ac:dyDescent="0.25"/>
    <row r="284" ht="18.75" customHeight="1" x14ac:dyDescent="0.25"/>
    <row r="285" ht="18.75" customHeight="1" x14ac:dyDescent="0.25"/>
    <row r="286" ht="18.75" customHeight="1" x14ac:dyDescent="0.25"/>
    <row r="287" ht="18.75" customHeight="1" x14ac:dyDescent="0.25"/>
    <row r="288" ht="18.75" customHeight="1" x14ac:dyDescent="0.25"/>
    <row r="289" ht="18.75" customHeight="1" x14ac:dyDescent="0.25"/>
    <row r="290" ht="18.75" customHeight="1" x14ac:dyDescent="0.25"/>
    <row r="291" ht="18.75" customHeight="1" x14ac:dyDescent="0.25"/>
    <row r="292" ht="18.75" customHeight="1" x14ac:dyDescent="0.25"/>
    <row r="293" ht="18.75" customHeight="1" x14ac:dyDescent="0.25"/>
    <row r="294" ht="18.75" customHeight="1" x14ac:dyDescent="0.25"/>
    <row r="295" ht="18.75" customHeight="1" x14ac:dyDescent="0.25"/>
    <row r="296" ht="18.75" customHeight="1" x14ac:dyDescent="0.25"/>
    <row r="297" ht="18.75" customHeight="1" x14ac:dyDescent="0.25"/>
    <row r="298" ht="18.75" customHeight="1" x14ac:dyDescent="0.25"/>
    <row r="299" ht="18.75" customHeight="1" x14ac:dyDescent="0.25"/>
    <row r="300" ht="18.75" customHeight="1" x14ac:dyDescent="0.25"/>
    <row r="301" ht="18.75" customHeight="1" x14ac:dyDescent="0.25"/>
    <row r="302" ht="18.75" customHeight="1" x14ac:dyDescent="0.25"/>
    <row r="303" ht="18.75" customHeight="1" x14ac:dyDescent="0.25"/>
    <row r="304" ht="18.75" customHeight="1" x14ac:dyDescent="0.25"/>
    <row r="305" ht="18.75" customHeight="1" x14ac:dyDescent="0.25"/>
    <row r="306" ht="18.75" customHeight="1" x14ac:dyDescent="0.25"/>
    <row r="307" ht="18.75" customHeight="1" x14ac:dyDescent="0.25"/>
    <row r="308" ht="18.75" customHeight="1" x14ac:dyDescent="0.25"/>
    <row r="309" ht="18.75" customHeight="1" x14ac:dyDescent="0.25"/>
    <row r="310" ht="18.75" customHeight="1" x14ac:dyDescent="0.25"/>
    <row r="311" ht="18.75" customHeight="1" x14ac:dyDescent="0.25"/>
    <row r="312" ht="18.75" customHeight="1" x14ac:dyDescent="0.25"/>
    <row r="313" ht="18.75" customHeight="1" x14ac:dyDescent="0.25"/>
    <row r="314" ht="18.75" customHeight="1" x14ac:dyDescent="0.25"/>
    <row r="315" ht="18.75" customHeight="1" x14ac:dyDescent="0.25"/>
    <row r="316" ht="18.75" customHeight="1" x14ac:dyDescent="0.25"/>
    <row r="317" ht="18.75" customHeight="1" x14ac:dyDescent="0.25"/>
    <row r="318" ht="18.75" customHeight="1" x14ac:dyDescent="0.25"/>
    <row r="319" ht="18.75" customHeight="1" x14ac:dyDescent="0.25"/>
    <row r="320" ht="18.75" customHeight="1" x14ac:dyDescent="0.25"/>
    <row r="321" ht="18.75" customHeight="1" x14ac:dyDescent="0.25"/>
    <row r="322" ht="18.75" customHeight="1" x14ac:dyDescent="0.25"/>
    <row r="323" ht="18.75" customHeight="1" x14ac:dyDescent="0.25"/>
    <row r="324" ht="18.75" customHeight="1" x14ac:dyDescent="0.25"/>
    <row r="325" ht="18.75" customHeight="1" x14ac:dyDescent="0.25"/>
    <row r="326" ht="18.75" customHeight="1" x14ac:dyDescent="0.25"/>
    <row r="327" ht="18.75" customHeight="1" x14ac:dyDescent="0.25"/>
    <row r="328" ht="18.75" customHeight="1" x14ac:dyDescent="0.25"/>
    <row r="329" ht="18.75" customHeight="1" x14ac:dyDescent="0.25"/>
    <row r="330" ht="18.75" customHeight="1" x14ac:dyDescent="0.25"/>
    <row r="331" ht="18.75" customHeight="1" x14ac:dyDescent="0.25"/>
    <row r="332" ht="18.75" customHeight="1" x14ac:dyDescent="0.25"/>
    <row r="333" ht="18.75" customHeight="1" x14ac:dyDescent="0.25"/>
    <row r="334" ht="18.75" customHeight="1" x14ac:dyDescent="0.25"/>
    <row r="335" ht="18.75" customHeight="1" x14ac:dyDescent="0.25"/>
    <row r="336" ht="18.75" customHeight="1" x14ac:dyDescent="0.25"/>
    <row r="337" ht="18.75" customHeight="1" x14ac:dyDescent="0.25"/>
    <row r="338" ht="18.75" customHeight="1" x14ac:dyDescent="0.25"/>
    <row r="339" ht="18.75" customHeight="1" x14ac:dyDescent="0.25"/>
    <row r="340" ht="18.75" customHeight="1" x14ac:dyDescent="0.25"/>
    <row r="341" ht="18.75" customHeight="1" x14ac:dyDescent="0.25"/>
    <row r="342" ht="18.75" customHeight="1" x14ac:dyDescent="0.25"/>
    <row r="343" ht="18.75" customHeight="1" x14ac:dyDescent="0.25"/>
    <row r="344" ht="18.75" customHeight="1" x14ac:dyDescent="0.25"/>
    <row r="345" ht="18.75" customHeight="1" x14ac:dyDescent="0.25"/>
    <row r="346" ht="18.75" customHeight="1" x14ac:dyDescent="0.25"/>
    <row r="347" ht="18.75" customHeight="1" x14ac:dyDescent="0.25"/>
    <row r="348" ht="18.75" customHeight="1" x14ac:dyDescent="0.25"/>
    <row r="349" ht="18.75" customHeight="1" x14ac:dyDescent="0.25"/>
    <row r="350" ht="18.75" customHeight="1" x14ac:dyDescent="0.25"/>
    <row r="351" ht="18.75" customHeight="1" x14ac:dyDescent="0.25"/>
    <row r="352" ht="18.75" customHeight="1" x14ac:dyDescent="0.25"/>
    <row r="353" ht="18.75" customHeight="1" x14ac:dyDescent="0.25"/>
    <row r="354" ht="18.75" customHeight="1" x14ac:dyDescent="0.25"/>
    <row r="355" ht="18.75" customHeight="1" x14ac:dyDescent="0.25"/>
    <row r="356" ht="18.75" customHeight="1" x14ac:dyDescent="0.25"/>
    <row r="357" ht="18.75" customHeight="1" x14ac:dyDescent="0.25"/>
    <row r="358" ht="18.75" customHeight="1" x14ac:dyDescent="0.25"/>
    <row r="359" ht="18.75" customHeight="1" x14ac:dyDescent="0.25"/>
    <row r="360" ht="18.75" customHeight="1" x14ac:dyDescent="0.25"/>
    <row r="361" ht="18.75" customHeight="1" x14ac:dyDescent="0.25"/>
    <row r="362" ht="18.75" customHeight="1" x14ac:dyDescent="0.25"/>
    <row r="363" ht="18.75" customHeight="1" x14ac:dyDescent="0.25"/>
    <row r="364" ht="18.75" customHeight="1" x14ac:dyDescent="0.25"/>
    <row r="365" ht="18.75" customHeight="1" x14ac:dyDescent="0.25"/>
    <row r="366" ht="18.75" customHeight="1" x14ac:dyDescent="0.25"/>
    <row r="367" ht="18.75" customHeight="1" x14ac:dyDescent="0.25"/>
    <row r="368" ht="18.75" customHeight="1" x14ac:dyDescent="0.25"/>
    <row r="369" ht="18.75" customHeight="1" x14ac:dyDescent="0.25"/>
    <row r="370" ht="18.75" customHeight="1" x14ac:dyDescent="0.25"/>
    <row r="371" ht="18.75" customHeight="1" x14ac:dyDescent="0.25"/>
    <row r="372" ht="18.75" customHeight="1" x14ac:dyDescent="0.25"/>
    <row r="373" ht="18.75" customHeight="1" x14ac:dyDescent="0.25"/>
    <row r="374" ht="18.75" customHeight="1" x14ac:dyDescent="0.25"/>
    <row r="375" ht="18.75" customHeight="1" x14ac:dyDescent="0.25"/>
    <row r="376" ht="18.75" customHeight="1" x14ac:dyDescent="0.25"/>
    <row r="377" ht="18.75" customHeight="1" x14ac:dyDescent="0.25"/>
    <row r="378" ht="18.75" customHeight="1" x14ac:dyDescent="0.25"/>
    <row r="379" ht="18.75" customHeight="1" x14ac:dyDescent="0.25"/>
    <row r="380" ht="18.75" customHeight="1" x14ac:dyDescent="0.25"/>
    <row r="381" ht="18.75" customHeight="1" x14ac:dyDescent="0.25"/>
    <row r="382" ht="18.75" customHeight="1" x14ac:dyDescent="0.25"/>
    <row r="383" ht="18.75" customHeight="1" x14ac:dyDescent="0.25"/>
    <row r="384" ht="18.75" customHeight="1" x14ac:dyDescent="0.25"/>
    <row r="385" ht="18.75" customHeight="1" x14ac:dyDescent="0.25"/>
    <row r="386" ht="18.75" customHeight="1" x14ac:dyDescent="0.25"/>
    <row r="387" ht="18.75" customHeight="1" x14ac:dyDescent="0.25"/>
    <row r="388" ht="18.75" customHeight="1" x14ac:dyDescent="0.25"/>
    <row r="389" ht="18.75" customHeight="1" x14ac:dyDescent="0.25"/>
    <row r="390" ht="18.75" customHeight="1" x14ac:dyDescent="0.25"/>
    <row r="391" ht="18.75" customHeight="1" x14ac:dyDescent="0.25"/>
    <row r="392" ht="18.75" customHeight="1" x14ac:dyDescent="0.25"/>
    <row r="393" ht="18.75" customHeight="1" x14ac:dyDescent="0.25"/>
    <row r="394" ht="18.75" customHeight="1" x14ac:dyDescent="0.25"/>
    <row r="395" ht="18.75" customHeight="1" x14ac:dyDescent="0.25"/>
    <row r="396" ht="18.75" customHeight="1" x14ac:dyDescent="0.25"/>
    <row r="397" ht="18.75" customHeight="1" x14ac:dyDescent="0.25"/>
    <row r="398" ht="18.75" customHeight="1" x14ac:dyDescent="0.25"/>
    <row r="399" ht="18.75" customHeight="1" x14ac:dyDescent="0.25"/>
    <row r="400" ht="18.75" customHeight="1" x14ac:dyDescent="0.25"/>
    <row r="401" ht="18.75" customHeight="1" x14ac:dyDescent="0.25"/>
    <row r="402" ht="18.75" customHeight="1" x14ac:dyDescent="0.25"/>
    <row r="403" ht="18.75" customHeight="1" x14ac:dyDescent="0.25"/>
    <row r="404" ht="18.75" customHeight="1" x14ac:dyDescent="0.25"/>
    <row r="405" ht="18.75" customHeight="1" x14ac:dyDescent="0.25"/>
    <row r="406" ht="18.75" customHeight="1" x14ac:dyDescent="0.25"/>
    <row r="407" ht="18.75" customHeight="1" x14ac:dyDescent="0.25"/>
    <row r="408" ht="18.75" customHeight="1" x14ac:dyDescent="0.25"/>
    <row r="409" ht="18.75" customHeight="1" x14ac:dyDescent="0.25"/>
    <row r="410" ht="18.75" customHeight="1" x14ac:dyDescent="0.25"/>
    <row r="411" ht="18.75" customHeight="1" x14ac:dyDescent="0.25"/>
    <row r="412" ht="18.75" customHeight="1" x14ac:dyDescent="0.25"/>
    <row r="413" ht="18.75" customHeight="1" x14ac:dyDescent="0.25"/>
    <row r="414" ht="18.75" customHeight="1" x14ac:dyDescent="0.25"/>
    <row r="415" ht="18.75" customHeight="1" x14ac:dyDescent="0.25"/>
    <row r="416" ht="18.75" customHeight="1" x14ac:dyDescent="0.25"/>
    <row r="417" ht="18.75" customHeight="1" x14ac:dyDescent="0.25"/>
    <row r="418" ht="18.75" customHeight="1" x14ac:dyDescent="0.25"/>
    <row r="419" ht="18.75" customHeight="1" x14ac:dyDescent="0.25"/>
    <row r="420" ht="18.75" customHeight="1" x14ac:dyDescent="0.25"/>
    <row r="421" ht="18.75" customHeight="1" x14ac:dyDescent="0.25"/>
    <row r="422" ht="18.75" customHeight="1" x14ac:dyDescent="0.25"/>
    <row r="423" ht="18.75" customHeight="1" x14ac:dyDescent="0.25"/>
    <row r="424" ht="18.75" customHeight="1" x14ac:dyDescent="0.25"/>
    <row r="425" ht="18.75" customHeight="1" x14ac:dyDescent="0.25"/>
    <row r="426" ht="18.75" customHeight="1" x14ac:dyDescent="0.25"/>
    <row r="427" ht="18.75" customHeight="1" x14ac:dyDescent="0.25"/>
    <row r="428" ht="18.75" customHeight="1" x14ac:dyDescent="0.25"/>
    <row r="429" ht="18.75" customHeight="1" x14ac:dyDescent="0.25"/>
    <row r="430" ht="18.75" customHeight="1" x14ac:dyDescent="0.25"/>
    <row r="431" ht="18.75" customHeight="1" x14ac:dyDescent="0.25"/>
    <row r="432" ht="18.75" customHeight="1" x14ac:dyDescent="0.25"/>
    <row r="433" ht="18.75" customHeight="1" x14ac:dyDescent="0.25"/>
    <row r="434" ht="18.75" customHeight="1" x14ac:dyDescent="0.25"/>
    <row r="435" ht="18.75" customHeight="1" x14ac:dyDescent="0.25"/>
    <row r="436" ht="18.75" customHeight="1" x14ac:dyDescent="0.25"/>
    <row r="437" ht="18.75" customHeight="1" x14ac:dyDescent="0.25"/>
    <row r="438" ht="18.75" customHeight="1" x14ac:dyDescent="0.25"/>
    <row r="439" ht="18.75" customHeight="1" x14ac:dyDescent="0.25"/>
    <row r="440" ht="18.75" customHeight="1" x14ac:dyDescent="0.25"/>
    <row r="441" ht="18.75" customHeight="1" x14ac:dyDescent="0.25"/>
    <row r="442" ht="18.75" customHeight="1" x14ac:dyDescent="0.25"/>
    <row r="443" ht="18.75" customHeight="1" x14ac:dyDescent="0.25"/>
    <row r="444" ht="18.75" customHeight="1" x14ac:dyDescent="0.25"/>
    <row r="445" ht="18.75" customHeight="1" x14ac:dyDescent="0.25"/>
    <row r="446" ht="18.75" customHeight="1" x14ac:dyDescent="0.25"/>
    <row r="447" ht="18.75" customHeight="1" x14ac:dyDescent="0.25"/>
    <row r="448" ht="18.75" customHeight="1" x14ac:dyDescent="0.25"/>
    <row r="449" ht="18.75" customHeight="1" x14ac:dyDescent="0.25"/>
    <row r="450" ht="18.75" customHeight="1" x14ac:dyDescent="0.25"/>
    <row r="451" ht="18.75" customHeight="1" x14ac:dyDescent="0.25"/>
    <row r="452" ht="18.75" customHeight="1" x14ac:dyDescent="0.25"/>
    <row r="453" ht="18.75" customHeight="1" x14ac:dyDescent="0.25"/>
    <row r="454" ht="18.75" customHeight="1" x14ac:dyDescent="0.25"/>
    <row r="455" ht="18.75" customHeight="1" x14ac:dyDescent="0.25"/>
    <row r="456" ht="18.75" customHeight="1" x14ac:dyDescent="0.25"/>
    <row r="457" ht="18.75" customHeight="1" x14ac:dyDescent="0.25"/>
    <row r="458" ht="18.75" customHeight="1" x14ac:dyDescent="0.25"/>
    <row r="459" ht="18.75" customHeight="1" x14ac:dyDescent="0.25"/>
    <row r="460" ht="18.75" customHeight="1" x14ac:dyDescent="0.25"/>
    <row r="461" ht="18.75" customHeight="1" x14ac:dyDescent="0.25"/>
    <row r="462" ht="18.75" customHeight="1" x14ac:dyDescent="0.25"/>
    <row r="463" ht="18.75" customHeight="1" x14ac:dyDescent="0.25"/>
    <row r="464" ht="18.75" customHeight="1" x14ac:dyDescent="0.25"/>
    <row r="465" ht="18.75" customHeight="1" x14ac:dyDescent="0.25"/>
    <row r="466" ht="18.75" customHeight="1" x14ac:dyDescent="0.25"/>
    <row r="467" ht="18.75" customHeight="1" x14ac:dyDescent="0.25"/>
    <row r="468" ht="18.75" customHeight="1" x14ac:dyDescent="0.25"/>
    <row r="469" ht="18.75" customHeight="1" x14ac:dyDescent="0.25"/>
    <row r="470" ht="18.75" customHeight="1" x14ac:dyDescent="0.25"/>
    <row r="471" ht="18.75" customHeight="1" x14ac:dyDescent="0.25"/>
    <row r="472" ht="18.75" customHeight="1" x14ac:dyDescent="0.25"/>
    <row r="473" ht="18.75" customHeight="1" x14ac:dyDescent="0.25"/>
    <row r="474" ht="18.75" customHeight="1" x14ac:dyDescent="0.25"/>
    <row r="475" ht="18.75" customHeight="1" x14ac:dyDescent="0.25"/>
    <row r="476" ht="18.75" customHeight="1" x14ac:dyDescent="0.25"/>
    <row r="477" ht="18.75" customHeight="1" x14ac:dyDescent="0.25"/>
    <row r="478" ht="18.75" customHeight="1" x14ac:dyDescent="0.25"/>
    <row r="479" ht="18.75" customHeight="1" x14ac:dyDescent="0.25"/>
    <row r="480" ht="18.75" customHeight="1" x14ac:dyDescent="0.25"/>
    <row r="481" ht="18.75" customHeight="1" x14ac:dyDescent="0.25"/>
    <row r="482" ht="18.75" customHeight="1" x14ac:dyDescent="0.25"/>
    <row r="483" ht="18.75" customHeight="1" x14ac:dyDescent="0.25"/>
    <row r="484" ht="18.75" customHeight="1" x14ac:dyDescent="0.25"/>
    <row r="485" ht="18.75" customHeight="1" x14ac:dyDescent="0.25"/>
    <row r="486" ht="18.75" customHeight="1" x14ac:dyDescent="0.25"/>
    <row r="487" ht="18.75" customHeight="1" x14ac:dyDescent="0.25"/>
    <row r="488" ht="18.75" customHeight="1" x14ac:dyDescent="0.25"/>
    <row r="489" ht="18.75" customHeight="1" x14ac:dyDescent="0.25"/>
    <row r="490" ht="18.75" customHeight="1" x14ac:dyDescent="0.25"/>
    <row r="491" ht="18.75" customHeight="1" x14ac:dyDescent="0.25"/>
    <row r="492" ht="18.75" customHeight="1" x14ac:dyDescent="0.25"/>
    <row r="493" ht="18.75" customHeight="1" x14ac:dyDescent="0.25"/>
    <row r="494" ht="18.75" customHeight="1" x14ac:dyDescent="0.25"/>
    <row r="495" ht="18.75" customHeight="1" x14ac:dyDescent="0.25"/>
    <row r="496" ht="18.75" customHeight="1" x14ac:dyDescent="0.25"/>
    <row r="497" ht="18.75" customHeight="1" x14ac:dyDescent="0.25"/>
    <row r="498" ht="18.75" customHeight="1" x14ac:dyDescent="0.25"/>
    <row r="499" ht="18.75" customHeight="1" x14ac:dyDescent="0.25"/>
    <row r="500" ht="18.75" customHeight="1" x14ac:dyDescent="0.25"/>
    <row r="501" ht="18.75" customHeight="1" x14ac:dyDescent="0.25"/>
    <row r="502" ht="18.75" customHeight="1" x14ac:dyDescent="0.25"/>
    <row r="503" ht="18.75" customHeight="1" x14ac:dyDescent="0.25"/>
    <row r="504" ht="18.75" customHeight="1" x14ac:dyDescent="0.25"/>
    <row r="505" ht="18.75" customHeight="1" x14ac:dyDescent="0.25"/>
    <row r="506" ht="18.75" customHeight="1" x14ac:dyDescent="0.25"/>
    <row r="507" ht="18.75" customHeight="1" x14ac:dyDescent="0.25"/>
    <row r="508" ht="18.75" customHeight="1" x14ac:dyDescent="0.25"/>
    <row r="509" ht="18.75" customHeight="1" x14ac:dyDescent="0.25"/>
    <row r="510" ht="18.75" customHeight="1" x14ac:dyDescent="0.25"/>
    <row r="511" ht="18.75" customHeight="1" x14ac:dyDescent="0.25"/>
    <row r="512" ht="18.75" customHeight="1" x14ac:dyDescent="0.25"/>
    <row r="513" ht="18.75" customHeight="1" x14ac:dyDescent="0.25"/>
    <row r="514" ht="18.75" customHeight="1" x14ac:dyDescent="0.25"/>
    <row r="515" ht="18.75" customHeight="1" x14ac:dyDescent="0.25"/>
    <row r="516" ht="18.75" customHeight="1" x14ac:dyDescent="0.25"/>
    <row r="517" ht="18.75" customHeight="1" x14ac:dyDescent="0.25"/>
    <row r="518" ht="18.75" customHeight="1" x14ac:dyDescent="0.25"/>
    <row r="519" ht="18.75" customHeight="1" x14ac:dyDescent="0.25"/>
    <row r="520" ht="18.75" customHeight="1" x14ac:dyDescent="0.25"/>
    <row r="521" ht="18.75" customHeight="1" x14ac:dyDescent="0.25"/>
    <row r="522" ht="18.75" customHeight="1" x14ac:dyDescent="0.25"/>
    <row r="523" ht="18.75" customHeight="1" x14ac:dyDescent="0.25"/>
    <row r="524" ht="18.75" customHeight="1" x14ac:dyDescent="0.25"/>
    <row r="525" ht="18.75" customHeight="1" x14ac:dyDescent="0.25"/>
    <row r="526" ht="18.75" customHeight="1" x14ac:dyDescent="0.25"/>
    <row r="527" ht="18.75" customHeight="1" x14ac:dyDescent="0.25"/>
    <row r="528" ht="18.75" customHeight="1" x14ac:dyDescent="0.25"/>
    <row r="529" ht="18.75" customHeight="1" x14ac:dyDescent="0.25"/>
    <row r="530" ht="18.75" customHeight="1" x14ac:dyDescent="0.25"/>
    <row r="531" ht="18.75" customHeight="1" x14ac:dyDescent="0.25"/>
    <row r="532" ht="18.75" customHeight="1" x14ac:dyDescent="0.25"/>
    <row r="533" ht="18.75" customHeight="1" x14ac:dyDescent="0.25"/>
    <row r="534" ht="18.75" customHeight="1" x14ac:dyDescent="0.25"/>
    <row r="535" ht="18.75" customHeight="1" x14ac:dyDescent="0.25"/>
    <row r="536" ht="18.75" customHeight="1" x14ac:dyDescent="0.25"/>
    <row r="537" ht="18.75" customHeight="1" x14ac:dyDescent="0.25"/>
    <row r="538" ht="18.75" customHeight="1" x14ac:dyDescent="0.25"/>
    <row r="539" ht="18.75" customHeight="1" x14ac:dyDescent="0.25"/>
    <row r="540" ht="18.75" customHeight="1" x14ac:dyDescent="0.25"/>
    <row r="541" ht="18.75" customHeight="1" x14ac:dyDescent="0.25"/>
    <row r="542" ht="18.75" customHeight="1" x14ac:dyDescent="0.25"/>
    <row r="543" ht="18.75" customHeight="1" x14ac:dyDescent="0.25"/>
    <row r="544" ht="18.75" customHeight="1" x14ac:dyDescent="0.25"/>
    <row r="545" ht="18.75" customHeight="1" x14ac:dyDescent="0.25"/>
    <row r="546" ht="18.75" customHeight="1" x14ac:dyDescent="0.25"/>
    <row r="547" ht="18.75" customHeight="1" x14ac:dyDescent="0.25"/>
    <row r="548" ht="18.75" customHeight="1" x14ac:dyDescent="0.25"/>
    <row r="549" ht="18.75" customHeight="1" x14ac:dyDescent="0.25"/>
    <row r="550" ht="18.75" customHeight="1" x14ac:dyDescent="0.25"/>
    <row r="551" ht="18.75" customHeight="1" x14ac:dyDescent="0.25"/>
    <row r="552" ht="18.75" customHeight="1" x14ac:dyDescent="0.25"/>
    <row r="553" ht="18.75" customHeight="1" x14ac:dyDescent="0.25"/>
    <row r="554" ht="18.75" customHeight="1" x14ac:dyDescent="0.25"/>
    <row r="555" ht="18.75" customHeight="1" x14ac:dyDescent="0.25"/>
    <row r="556" ht="18.75" customHeight="1" x14ac:dyDescent="0.25"/>
    <row r="557" ht="18.75" customHeight="1" x14ac:dyDescent="0.25"/>
    <row r="558" ht="18.75" customHeight="1" x14ac:dyDescent="0.25"/>
    <row r="559" ht="18.75" customHeight="1" x14ac:dyDescent="0.25"/>
    <row r="560" ht="18.75" customHeight="1" x14ac:dyDescent="0.25"/>
    <row r="561" ht="18.75" customHeight="1" x14ac:dyDescent="0.25"/>
    <row r="562" ht="18.75" customHeight="1" x14ac:dyDescent="0.25"/>
    <row r="563" ht="18.75" customHeight="1" x14ac:dyDescent="0.25"/>
    <row r="564" ht="18.75" customHeight="1" x14ac:dyDescent="0.25"/>
    <row r="565" ht="18.75" customHeight="1" x14ac:dyDescent="0.25"/>
    <row r="566" ht="18.75" customHeight="1" x14ac:dyDescent="0.25"/>
    <row r="567" ht="18.75" customHeight="1" x14ac:dyDescent="0.25"/>
    <row r="568" ht="18.75" customHeight="1" x14ac:dyDescent="0.25"/>
    <row r="569" ht="18.75" customHeight="1" x14ac:dyDescent="0.25"/>
    <row r="570" ht="18.75" customHeight="1" x14ac:dyDescent="0.25"/>
    <row r="571" ht="18.75" customHeight="1" x14ac:dyDescent="0.25"/>
    <row r="572" ht="18.75" customHeight="1" x14ac:dyDescent="0.25"/>
    <row r="573" ht="18.75" customHeight="1" x14ac:dyDescent="0.25"/>
    <row r="574" ht="18.75" customHeight="1" x14ac:dyDescent="0.25"/>
    <row r="575" ht="18.75" customHeight="1" x14ac:dyDescent="0.25"/>
    <row r="576" ht="18.75" customHeight="1" x14ac:dyDescent="0.25"/>
    <row r="577" ht="18.75" customHeight="1" x14ac:dyDescent="0.25"/>
    <row r="578" ht="18.75" customHeight="1" x14ac:dyDescent="0.25"/>
    <row r="579" ht="18.75" customHeight="1" x14ac:dyDescent="0.25"/>
    <row r="580" ht="18.75" customHeight="1" x14ac:dyDescent="0.25"/>
    <row r="581" ht="18.75" customHeight="1" x14ac:dyDescent="0.25"/>
    <row r="582" ht="18.75" customHeight="1" x14ac:dyDescent="0.25"/>
    <row r="583" ht="18.75" customHeight="1" x14ac:dyDescent="0.25"/>
    <row r="584" ht="18.75" customHeight="1" x14ac:dyDescent="0.25"/>
    <row r="585" ht="18.75" customHeight="1" x14ac:dyDescent="0.25"/>
    <row r="586" ht="18.75" customHeight="1" x14ac:dyDescent="0.25"/>
    <row r="587" ht="18.75" customHeight="1" x14ac:dyDescent="0.25"/>
    <row r="588" ht="18.75" customHeight="1" x14ac:dyDescent="0.25"/>
    <row r="589" ht="18.75" customHeight="1" x14ac:dyDescent="0.25"/>
    <row r="590" ht="18.75" customHeight="1" x14ac:dyDescent="0.25"/>
    <row r="591" ht="18.75" customHeight="1" x14ac:dyDescent="0.25"/>
    <row r="592" ht="18.75" customHeight="1" x14ac:dyDescent="0.25"/>
    <row r="593" ht="18.75" customHeight="1" x14ac:dyDescent="0.25"/>
    <row r="594" ht="18.75" customHeight="1" x14ac:dyDescent="0.25"/>
    <row r="595" ht="18.75" customHeight="1" x14ac:dyDescent="0.25"/>
    <row r="596" ht="18.75" customHeight="1" x14ac:dyDescent="0.25"/>
    <row r="597" ht="18.75" customHeight="1" x14ac:dyDescent="0.25"/>
    <row r="598" ht="18.75" customHeight="1" x14ac:dyDescent="0.25"/>
    <row r="599" ht="18.75" customHeight="1" x14ac:dyDescent="0.25"/>
    <row r="600" ht="18.75" customHeight="1" x14ac:dyDescent="0.25"/>
    <row r="601" ht="18.75" customHeight="1" x14ac:dyDescent="0.25"/>
    <row r="602" ht="18.75" customHeight="1" x14ac:dyDescent="0.25"/>
    <row r="603" ht="18.75" customHeight="1" x14ac:dyDescent="0.25"/>
    <row r="604" ht="18.75" customHeight="1" x14ac:dyDescent="0.25"/>
    <row r="605" ht="18.75" customHeight="1" x14ac:dyDescent="0.25"/>
    <row r="606" ht="18.75" customHeight="1" x14ac:dyDescent="0.25"/>
    <row r="607" ht="18.75" customHeight="1" x14ac:dyDescent="0.25"/>
    <row r="608" ht="18.75" customHeight="1" x14ac:dyDescent="0.25"/>
    <row r="609" ht="18.75" customHeight="1" x14ac:dyDescent="0.25"/>
    <row r="610" ht="18.75" customHeight="1" x14ac:dyDescent="0.25"/>
    <row r="611" ht="18.75" customHeight="1" x14ac:dyDescent="0.25"/>
    <row r="612" ht="18.75" customHeight="1" x14ac:dyDescent="0.25"/>
    <row r="613" ht="18.75" customHeight="1" x14ac:dyDescent="0.25"/>
    <row r="614" ht="18.75" customHeight="1" x14ac:dyDescent="0.25"/>
    <row r="615" ht="18.75" customHeight="1" x14ac:dyDescent="0.25"/>
    <row r="616" ht="18.75" customHeight="1" x14ac:dyDescent="0.25"/>
    <row r="617" ht="18.75" customHeight="1" x14ac:dyDescent="0.25"/>
    <row r="618" ht="18.75" customHeight="1" x14ac:dyDescent="0.25"/>
    <row r="619" ht="18.75" customHeight="1" x14ac:dyDescent="0.25"/>
    <row r="620" ht="18.75" customHeight="1" x14ac:dyDescent="0.25"/>
    <row r="621" ht="18.75" customHeight="1" x14ac:dyDescent="0.25"/>
    <row r="622" ht="18.75" customHeight="1" x14ac:dyDescent="0.25"/>
    <row r="623" ht="18.75" customHeight="1" x14ac:dyDescent="0.25"/>
    <row r="624" ht="18.75" customHeight="1" x14ac:dyDescent="0.25"/>
    <row r="625" ht="18.75" customHeight="1" x14ac:dyDescent="0.25"/>
    <row r="626" ht="18.75" customHeight="1" x14ac:dyDescent="0.25"/>
    <row r="627" ht="18.75" customHeight="1" x14ac:dyDescent="0.25"/>
    <row r="628" ht="18.75" customHeight="1" x14ac:dyDescent="0.25"/>
    <row r="629" ht="18.75" customHeight="1" x14ac:dyDescent="0.25"/>
    <row r="630" ht="18.75" customHeight="1" x14ac:dyDescent="0.25"/>
    <row r="631" ht="18.75" customHeight="1" x14ac:dyDescent="0.25"/>
    <row r="632" ht="18.75" customHeight="1" x14ac:dyDescent="0.25"/>
    <row r="633" ht="18.75" customHeight="1" x14ac:dyDescent="0.25"/>
    <row r="634" ht="18.75" customHeight="1" x14ac:dyDescent="0.25"/>
    <row r="635" ht="18.75" customHeight="1" x14ac:dyDescent="0.25"/>
    <row r="636" ht="18.75" customHeight="1" x14ac:dyDescent="0.25"/>
    <row r="637" ht="18.75" customHeight="1" x14ac:dyDescent="0.25"/>
    <row r="638" ht="18.75" customHeight="1" x14ac:dyDescent="0.25"/>
    <row r="639" ht="18.75" customHeight="1" x14ac:dyDescent="0.25"/>
    <row r="640" ht="18.75" customHeight="1" x14ac:dyDescent="0.25"/>
    <row r="641" ht="18.75" customHeight="1" x14ac:dyDescent="0.25"/>
    <row r="642" ht="18.75" customHeight="1" x14ac:dyDescent="0.25"/>
    <row r="643" ht="18.75" customHeight="1" x14ac:dyDescent="0.25"/>
    <row r="644" ht="18.75" customHeight="1" x14ac:dyDescent="0.25"/>
    <row r="645" ht="18.75" customHeight="1" x14ac:dyDescent="0.25"/>
    <row r="646" ht="18.75" customHeight="1" x14ac:dyDescent="0.25"/>
    <row r="647" ht="18.75" customHeight="1" x14ac:dyDescent="0.25"/>
    <row r="648" ht="18.75" customHeight="1" x14ac:dyDescent="0.25"/>
    <row r="649" ht="18.75" customHeight="1" x14ac:dyDescent="0.25"/>
    <row r="650" ht="18.75" customHeight="1" x14ac:dyDescent="0.25"/>
    <row r="651" ht="18.75" customHeight="1" x14ac:dyDescent="0.25"/>
    <row r="652" ht="18.75" customHeight="1" x14ac:dyDescent="0.25"/>
    <row r="653" ht="18.75" customHeight="1" x14ac:dyDescent="0.25"/>
    <row r="654" ht="18.75" customHeight="1" x14ac:dyDescent="0.25"/>
    <row r="655" ht="18.75" customHeight="1" x14ac:dyDescent="0.25"/>
    <row r="656" ht="18.75" customHeight="1" x14ac:dyDescent="0.25"/>
    <row r="657" ht="18.75" customHeight="1" x14ac:dyDescent="0.25"/>
    <row r="658" ht="18.75" customHeight="1" x14ac:dyDescent="0.25"/>
    <row r="659" ht="18.75" customHeight="1" x14ac:dyDescent="0.25"/>
    <row r="660" ht="18.75" customHeight="1" x14ac:dyDescent="0.25"/>
    <row r="661" ht="18.75" customHeight="1" x14ac:dyDescent="0.25"/>
    <row r="662" ht="18.75" customHeight="1" x14ac:dyDescent="0.25"/>
    <row r="663" ht="18.75" customHeight="1" x14ac:dyDescent="0.25"/>
    <row r="664" ht="18.75" customHeight="1" x14ac:dyDescent="0.25"/>
    <row r="665" ht="18.75" customHeight="1" x14ac:dyDescent="0.25"/>
    <row r="666" ht="18.75" customHeight="1" x14ac:dyDescent="0.25"/>
    <row r="667" ht="18.75" customHeight="1" x14ac:dyDescent="0.25"/>
    <row r="668" ht="18.75" customHeight="1" x14ac:dyDescent="0.25"/>
    <row r="669" ht="18.75" customHeight="1" x14ac:dyDescent="0.25"/>
    <row r="670" ht="18.75" customHeight="1" x14ac:dyDescent="0.25"/>
    <row r="671" ht="18.75" customHeight="1" x14ac:dyDescent="0.25"/>
    <row r="672" ht="18.75" customHeight="1" x14ac:dyDescent="0.25"/>
    <row r="673" ht="18.75" customHeight="1" x14ac:dyDescent="0.25"/>
    <row r="674" ht="18.75" customHeight="1" x14ac:dyDescent="0.25"/>
    <row r="675" ht="18.75" customHeight="1" x14ac:dyDescent="0.25"/>
    <row r="676" ht="18.75" customHeight="1" x14ac:dyDescent="0.25"/>
    <row r="677" ht="18.75" customHeight="1" x14ac:dyDescent="0.25"/>
    <row r="678" ht="18.75" customHeight="1" x14ac:dyDescent="0.25"/>
    <row r="679" ht="18.75" customHeight="1" x14ac:dyDescent="0.25"/>
    <row r="680" ht="18.75" customHeight="1" x14ac:dyDescent="0.25"/>
    <row r="681" ht="18.75" customHeight="1" x14ac:dyDescent="0.25"/>
    <row r="682" ht="18.75" customHeight="1" x14ac:dyDescent="0.25"/>
    <row r="683" ht="18.75" customHeight="1" x14ac:dyDescent="0.25"/>
    <row r="684" ht="18.75" customHeight="1" x14ac:dyDescent="0.25"/>
    <row r="685" ht="18.75" customHeight="1" x14ac:dyDescent="0.25"/>
    <row r="686" ht="18.75" customHeight="1" x14ac:dyDescent="0.25"/>
    <row r="687" ht="18.75" customHeight="1" x14ac:dyDescent="0.25"/>
    <row r="688" ht="18.75" customHeight="1" x14ac:dyDescent="0.25"/>
    <row r="689" ht="18.75" customHeight="1" x14ac:dyDescent="0.25"/>
    <row r="690" ht="18.75" customHeight="1" x14ac:dyDescent="0.25"/>
    <row r="691" ht="18.75" customHeight="1" x14ac:dyDescent="0.25"/>
    <row r="692" ht="18.75" customHeight="1" x14ac:dyDescent="0.25"/>
    <row r="693" ht="18.75" customHeight="1" x14ac:dyDescent="0.25"/>
    <row r="694" ht="18.75" customHeight="1" x14ac:dyDescent="0.25"/>
    <row r="695" ht="18.75" customHeight="1" x14ac:dyDescent="0.25"/>
    <row r="696" ht="18.75" customHeight="1" x14ac:dyDescent="0.25"/>
    <row r="697" ht="18.75" customHeight="1" x14ac:dyDescent="0.25"/>
  </sheetData>
  <mergeCells count="13">
    <mergeCell ref="C2:H2"/>
    <mergeCell ref="C4:H4"/>
    <mergeCell ref="C6:F6"/>
    <mergeCell ref="C13:F13"/>
    <mergeCell ref="C14:C15"/>
    <mergeCell ref="D14:D15"/>
    <mergeCell ref="D36:J36"/>
    <mergeCell ref="C19:F19"/>
    <mergeCell ref="C20:C21"/>
    <mergeCell ref="D20:D21"/>
    <mergeCell ref="C25:F25"/>
    <mergeCell ref="C27:H27"/>
    <mergeCell ref="D29:J29"/>
  </mergeCells>
  <dataValidations count="1">
    <dataValidation type="list" allowBlank="1" showInputMessage="1" showErrorMessage="1" sqref="E8" xr:uid="{00000000-0002-0000-0000-000000000000}">
      <formula1>$F$31:$O$31</formula1>
    </dataValidation>
  </dataValidations>
  <printOptions horizontalCentered="1" verticalCentered="1"/>
  <pageMargins left="0.39370078740157483" right="0.39370078740157483" top="0.78740157480314965" bottom="0.78740157480314965" header="0" footer="0"/>
  <pageSetup paperSize="9" scale="59" orientation="landscape" horizontalDpi="300" verticalDpi="300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kalkulator opłat za ciepło</vt:lpstr>
      <vt:lpstr>'kalkulator opłat za ciepło'!gt</vt:lpstr>
      <vt:lpstr>'kalkulator opłat za ciepło'!gw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Kasia</dc:creator>
  <cp:lastModifiedBy>Kasia</cp:lastModifiedBy>
  <cp:lastPrinted>2018-12-18T10:49:56Z</cp:lastPrinted>
  <dcterms:created xsi:type="dcterms:W3CDTF">2018-12-18T10:31:41Z</dcterms:created>
  <dcterms:modified xsi:type="dcterms:W3CDTF">2021-11-17T10:09:50Z</dcterms:modified>
</cp:coreProperties>
</file>